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0-2023\BDD\N3\განხილვისთვის\სამუშაო\"/>
    </mc:Choice>
  </mc:AlternateContent>
  <bookViews>
    <workbookView xWindow="0" yWindow="0" windowWidth="28800" windowHeight="12330" tabRatio="776" firstSheet="1" activeTab="1"/>
  </bookViews>
  <sheets>
    <sheet name="დანართი N3.2" sheetId="7" state="hidden" r:id="rId1"/>
    <sheet name="დანართი N3.2 (ახალი ჭერის ფარგ)" sheetId="8" r:id="rId2"/>
  </sheets>
  <definedNames>
    <definedName name="_xlnm._FilterDatabase" localSheetId="1" hidden="1">'დანართი N3.2 (ახალი ჭერის ფარგ)'!$A$8:$AA$49</definedName>
    <definedName name="_xlnm.Print_Area" localSheetId="0">'დანართი N3.2'!$A$1:$T$381</definedName>
    <definedName name="_xlnm.Print_Area" localSheetId="1">'დანართი N3.2 (ახალი ჭერის ფარგ)'!$B$1:$AF$49</definedName>
  </definedNames>
  <calcPr calcId="162913"/>
</workbook>
</file>

<file path=xl/calcChain.xml><?xml version="1.0" encoding="utf-8"?>
<calcChain xmlns="http://schemas.openxmlformats.org/spreadsheetml/2006/main">
  <c r="AE47" i="8" l="1"/>
  <c r="AD47" i="8"/>
  <c r="AE43" i="8"/>
  <c r="AD43" i="8"/>
  <c r="AE39" i="8"/>
  <c r="AD39" i="8"/>
  <c r="AE27" i="8"/>
  <c r="AD27" i="8"/>
  <c r="AD23" i="8" s="1"/>
  <c r="AE24" i="8"/>
  <c r="AD24" i="8"/>
  <c r="AE23" i="8"/>
  <c r="AE18" i="8"/>
  <c r="AD18" i="8"/>
  <c r="AE17" i="8"/>
  <c r="AD17" i="8"/>
  <c r="AE14" i="8"/>
  <c r="AE10" i="8" s="1"/>
  <c r="AD14" i="8"/>
  <c r="AE12" i="8"/>
  <c r="AD12" i="8"/>
  <c r="AE11" i="8"/>
  <c r="AD11" i="8"/>
  <c r="AD10" i="8"/>
  <c r="AE9" i="8"/>
  <c r="AC47" i="8"/>
  <c r="AC43" i="8"/>
  <c r="AC39" i="8"/>
  <c r="AC27" i="8"/>
  <c r="AC23" i="8" s="1"/>
  <c r="AC24" i="8"/>
  <c r="AC18" i="8"/>
  <c r="AC17" i="8"/>
  <c r="AC14" i="8"/>
  <c r="AC10" i="8" s="1"/>
  <c r="AC12" i="8"/>
  <c r="AC11" i="8"/>
  <c r="AC9" i="8" l="1"/>
  <c r="AD9" i="8"/>
  <c r="V10" i="8" l="1"/>
  <c r="V8" i="8"/>
  <c r="R47" i="8"/>
  <c r="R43" i="8"/>
  <c r="R39" i="8"/>
  <c r="R27" i="8"/>
  <c r="R23" i="8" s="1"/>
  <c r="R24" i="8"/>
  <c r="R18" i="8"/>
  <c r="R17" i="8"/>
  <c r="R14" i="8"/>
  <c r="R12" i="8"/>
  <c r="R11" i="8"/>
  <c r="U46" i="8"/>
  <c r="U42" i="8"/>
  <c r="U38" i="8"/>
  <c r="U13" i="8"/>
  <c r="R10" i="8" l="1"/>
  <c r="R9" i="8"/>
  <c r="Z14" i="8" l="1"/>
  <c r="L37" i="8"/>
  <c r="L25" i="8"/>
  <c r="L21" i="8" s="1"/>
  <c r="L22" i="8"/>
  <c r="L16" i="8"/>
  <c r="L15" i="8"/>
  <c r="L12" i="8"/>
  <c r="T47" i="8" l="1"/>
  <c r="T43" i="8"/>
  <c r="T42" i="8"/>
  <c r="T39" i="8"/>
  <c r="T27" i="8"/>
  <c r="T24" i="8"/>
  <c r="T23" i="8"/>
  <c r="T18" i="8"/>
  <c r="T17" i="8"/>
  <c r="T14" i="8"/>
  <c r="T12" i="8"/>
  <c r="T11" i="8"/>
  <c r="T9" i="8"/>
  <c r="M49" i="8"/>
  <c r="M48" i="8"/>
  <c r="O47" i="8"/>
  <c r="N47" i="8"/>
  <c r="M46" i="8"/>
  <c r="M45" i="8"/>
  <c r="M44" i="8"/>
  <c r="L44" i="8" s="1"/>
  <c r="O43" i="8"/>
  <c r="N43" i="8"/>
  <c r="M43" i="8" s="1"/>
  <c r="L43" i="8" s="1"/>
  <c r="L10" i="8" s="1"/>
  <c r="O42" i="8"/>
  <c r="M42" i="8" s="1"/>
  <c r="L42" i="8" s="1"/>
  <c r="L9" i="8" s="1"/>
  <c r="M41" i="8"/>
  <c r="L41" i="8" s="1"/>
  <c r="M40" i="8"/>
  <c r="L40" i="8" s="1"/>
  <c r="O39" i="8"/>
  <c r="N39" i="8"/>
  <c r="M38" i="8"/>
  <c r="M37" i="8"/>
  <c r="M36" i="8"/>
  <c r="M35" i="8"/>
  <c r="M34" i="8"/>
  <c r="M33" i="8"/>
  <c r="M32" i="8"/>
  <c r="M31" i="8"/>
  <c r="M30" i="8"/>
  <c r="M29" i="8"/>
  <c r="M28" i="8"/>
  <c r="O27" i="8"/>
  <c r="N27" i="8"/>
  <c r="M27" i="8" s="1"/>
  <c r="M26" i="8"/>
  <c r="M25" i="8"/>
  <c r="O24" i="8"/>
  <c r="N24" i="8"/>
  <c r="M24" i="8" s="1"/>
  <c r="O23" i="8"/>
  <c r="M22" i="8"/>
  <c r="M21" i="8"/>
  <c r="M20" i="8"/>
  <c r="M19" i="8"/>
  <c r="O18" i="8"/>
  <c r="N18" i="8"/>
  <c r="M18" i="8" s="1"/>
  <c r="O17" i="8"/>
  <c r="O9" i="8" s="1"/>
  <c r="N17" i="8"/>
  <c r="M16" i="8"/>
  <c r="M15" i="8"/>
  <c r="O14" i="8"/>
  <c r="N14" i="8"/>
  <c r="M13" i="8"/>
  <c r="O12" i="8"/>
  <c r="M12" i="8" s="1"/>
  <c r="N12" i="8"/>
  <c r="O11" i="8"/>
  <c r="N11" i="8"/>
  <c r="N10" i="8"/>
  <c r="L49" i="8"/>
  <c r="I49" i="8"/>
  <c r="L48" i="8"/>
  <c r="I48" i="8"/>
  <c r="S47" i="8"/>
  <c r="Q47" i="8"/>
  <c r="P47" i="8"/>
  <c r="K47" i="8"/>
  <c r="J47" i="8"/>
  <c r="I47" i="8" s="1"/>
  <c r="L46" i="8"/>
  <c r="I46" i="8"/>
  <c r="L45" i="8"/>
  <c r="I45" i="8"/>
  <c r="I44" i="8"/>
  <c r="Q43" i="8"/>
  <c r="P43" i="8"/>
  <c r="K43" i="8"/>
  <c r="J43" i="8"/>
  <c r="Q42" i="8"/>
  <c r="K42" i="8"/>
  <c r="I42" i="8" s="1"/>
  <c r="I41" i="8"/>
  <c r="I40" i="8"/>
  <c r="S39" i="8"/>
  <c r="Q39" i="8"/>
  <c r="P39" i="8"/>
  <c r="K39" i="8"/>
  <c r="J39" i="8"/>
  <c r="I38" i="8"/>
  <c r="M11" i="8" l="1"/>
  <c r="N23" i="8"/>
  <c r="M23" i="8" s="1"/>
  <c r="T10" i="8"/>
  <c r="O10" i="8"/>
  <c r="M10" i="8"/>
  <c r="M14" i="8"/>
  <c r="I39" i="8"/>
  <c r="M17" i="8"/>
  <c r="M39" i="8"/>
  <c r="I43" i="8"/>
  <c r="M47" i="8"/>
  <c r="L47" i="8" s="1"/>
  <c r="N9" i="8" l="1"/>
  <c r="M9" i="8" s="1"/>
  <c r="Q28" i="8"/>
  <c r="I28" i="8"/>
  <c r="E28" i="8"/>
  <c r="S17" i="8"/>
  <c r="P17" i="8"/>
  <c r="K17" i="8"/>
  <c r="J17" i="8"/>
  <c r="Q22" i="8"/>
  <c r="I22" i="8"/>
  <c r="E21" i="8"/>
  <c r="E22" i="8"/>
  <c r="G17" i="8"/>
  <c r="H17" i="8"/>
  <c r="F17" i="8"/>
  <c r="U17" i="8" s="1"/>
  <c r="I21" i="8"/>
  <c r="Q21" i="8"/>
  <c r="F11" i="8" l="1"/>
  <c r="G11" i="8"/>
  <c r="H11" i="8"/>
  <c r="J11" i="8"/>
  <c r="K11" i="8"/>
  <c r="P11" i="8"/>
  <c r="S11" i="8"/>
  <c r="F12" i="8"/>
  <c r="G12" i="8"/>
  <c r="H12" i="8"/>
  <c r="J12" i="8"/>
  <c r="K12" i="8"/>
  <c r="P12" i="8"/>
  <c r="S12" i="8"/>
  <c r="E13" i="8"/>
  <c r="E41" i="8" l="1"/>
  <c r="E40" i="8"/>
  <c r="H39" i="8"/>
  <c r="G39" i="8"/>
  <c r="F39" i="8"/>
  <c r="H38" i="8"/>
  <c r="G38" i="8"/>
  <c r="Q37" i="8"/>
  <c r="I37" i="8"/>
  <c r="E37" i="8"/>
  <c r="Q36" i="8"/>
  <c r="I36" i="8"/>
  <c r="E36" i="8"/>
  <c r="Q35" i="8"/>
  <c r="I35" i="8"/>
  <c r="E35" i="8"/>
  <c r="Q34" i="8"/>
  <c r="I34" i="8"/>
  <c r="E34" i="8"/>
  <c r="Q33" i="8"/>
  <c r="I33" i="8"/>
  <c r="E33" i="8"/>
  <c r="Q32" i="8"/>
  <c r="I32" i="8"/>
  <c r="E32" i="8"/>
  <c r="Q31" i="8"/>
  <c r="I31" i="8"/>
  <c r="E31" i="8"/>
  <c r="Q30" i="8"/>
  <c r="I30" i="8"/>
  <c r="E30" i="8"/>
  <c r="Q29" i="8"/>
  <c r="I29" i="8"/>
  <c r="E29" i="8"/>
  <c r="S27" i="8"/>
  <c r="P27" i="8"/>
  <c r="P23" i="8" s="1"/>
  <c r="P9" i="8" s="1"/>
  <c r="K27" i="8"/>
  <c r="K23" i="8" s="1"/>
  <c r="J27" i="8"/>
  <c r="H27" i="8"/>
  <c r="G27" i="8"/>
  <c r="G23" i="8" s="1"/>
  <c r="G9" i="8" s="1"/>
  <c r="F27" i="8"/>
  <c r="F23" i="8" s="1"/>
  <c r="Q26" i="8"/>
  <c r="I26" i="8"/>
  <c r="E26" i="8"/>
  <c r="Q25" i="8"/>
  <c r="I25" i="8"/>
  <c r="E25" i="8"/>
  <c r="S24" i="8"/>
  <c r="P24" i="8"/>
  <c r="K24" i="8"/>
  <c r="J24" i="8"/>
  <c r="H24" i="8"/>
  <c r="G24" i="8"/>
  <c r="F24" i="8"/>
  <c r="S23" i="8"/>
  <c r="S9" i="8" s="1"/>
  <c r="J23" i="8"/>
  <c r="J9" i="8" s="1"/>
  <c r="H23" i="8"/>
  <c r="H9" i="8" s="1"/>
  <c r="Q20" i="8"/>
  <c r="I20" i="8"/>
  <c r="E20" i="8"/>
  <c r="Q19" i="8"/>
  <c r="I19" i="8"/>
  <c r="E19" i="8"/>
  <c r="S18" i="8"/>
  <c r="P18" i="8"/>
  <c r="K18" i="8"/>
  <c r="J18" i="8"/>
  <c r="H18" i="8"/>
  <c r="G18" i="8"/>
  <c r="F18" i="8"/>
  <c r="Q16" i="8"/>
  <c r="I16" i="8"/>
  <c r="E16" i="8"/>
  <c r="Q15" i="8"/>
  <c r="I15" i="8"/>
  <c r="E15" i="8"/>
  <c r="S14" i="8"/>
  <c r="P14" i="8"/>
  <c r="K14" i="8"/>
  <c r="J14" i="8"/>
  <c r="H14" i="8"/>
  <c r="G14" i="8"/>
  <c r="F14" i="8"/>
  <c r="F9" i="8" l="1"/>
  <c r="U23" i="8"/>
  <c r="H10" i="8"/>
  <c r="K10" i="8"/>
  <c r="P10" i="8"/>
  <c r="G10" i="8"/>
  <c r="I11" i="8"/>
  <c r="J10" i="8"/>
  <c r="Q12" i="8"/>
  <c r="Q11" i="8"/>
  <c r="I12" i="8"/>
  <c r="F10" i="8"/>
  <c r="E11" i="8"/>
  <c r="E12" i="8"/>
  <c r="S10" i="8"/>
  <c r="Q14" i="8"/>
  <c r="E18" i="8"/>
  <c r="Q27" i="8"/>
  <c r="I13" i="8"/>
  <c r="Q13" i="8"/>
  <c r="Q17" i="8"/>
  <c r="Q18" i="8"/>
  <c r="I23" i="8"/>
  <c r="E38" i="8"/>
  <c r="E14" i="8"/>
  <c r="Q23" i="8"/>
  <c r="Q24" i="8"/>
  <c r="E39" i="8"/>
  <c r="I24" i="8"/>
  <c r="I27" i="8"/>
  <c r="I14" i="8"/>
  <c r="I18" i="8"/>
  <c r="E24" i="8"/>
  <c r="E27" i="8"/>
  <c r="E17" i="8"/>
  <c r="K9" i="8"/>
  <c r="E23" i="8"/>
  <c r="E335" i="7"/>
  <c r="E345" i="7"/>
  <c r="I352" i="7"/>
  <c r="E352" i="7"/>
  <c r="E364" i="7"/>
  <c r="Q368" i="7"/>
  <c r="M368" i="7"/>
  <c r="I368" i="7"/>
  <c r="AA9" i="8" l="1"/>
  <c r="U9" i="8"/>
  <c r="I10" i="8"/>
  <c r="E9" i="8"/>
  <c r="E10" i="8"/>
  <c r="Q9" i="8"/>
  <c r="Q10" i="8"/>
  <c r="I17" i="8"/>
  <c r="I9" i="8" s="1"/>
  <c r="R64" i="7"/>
  <c r="R65" i="7"/>
  <c r="N64" i="7"/>
  <c r="N65" i="7"/>
  <c r="R66" i="7"/>
  <c r="N66" i="7"/>
  <c r="J64" i="7"/>
  <c r="J65" i="7"/>
  <c r="F64" i="7"/>
  <c r="F65" i="7"/>
  <c r="J66" i="7"/>
  <c r="F66" i="7"/>
  <c r="V7" i="8" l="1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J110" i="7" l="1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R19" i="7" l="1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Maia Gotiashvili</author>
  </authors>
  <commentList>
    <comment ref="AE8" authorId="0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 ჭერის ფარგლებში განსაზღვრული პირველადი მოცულობა</t>
        </r>
      </text>
    </comment>
  </commentList>
</comments>
</file>

<file path=xl/sharedStrings.xml><?xml version="1.0" encoding="utf-8"?>
<sst xmlns="http://schemas.openxmlformats.org/spreadsheetml/2006/main" count="705" uniqueCount="499">
  <si>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</si>
  <si>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</si>
  <si>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</si>
  <si>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</si>
  <si>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</si>
  <si>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</si>
  <si>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</si>
  <si>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</si>
  <si>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</si>
  <si>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</si>
  <si>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</si>
  <si>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</si>
  <si>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</si>
  <si>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</si>
  <si>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</si>
  <si>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</si>
  <si>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</si>
  <si>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</si>
  <si>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</si>
  <si>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</si>
  <si>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</si>
  <si>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</si>
  <si>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</si>
  <si>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</si>
  <si>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</si>
  <si>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</si>
  <si>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</si>
  <si>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</si>
  <si>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</si>
  <si>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</si>
  <si>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</si>
  <si>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</si>
  <si>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</si>
  <si>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</si>
  <si>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</si>
  <si>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</si>
  <si>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</si>
  <si>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</si>
  <si>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</si>
  <si>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</si>
  <si>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</si>
  <si>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</si>
  <si>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</si>
  <si>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</si>
  <si>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</si>
  <si>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</si>
  <si>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</si>
  <si>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</si>
  <si>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</si>
  <si>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</si>
  <si>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</si>
  <si>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</si>
  <si>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</si>
  <si>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</si>
  <si>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</si>
  <si>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</si>
  <si>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</si>
  <si>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</si>
  <si>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</si>
  <si>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</si>
  <si>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</si>
  <si>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</si>
  <si>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</si>
  <si>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</si>
  <si>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</si>
  <si>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</si>
  <si>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</si>
  <si>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</si>
  <si>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</si>
  <si>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</si>
  <si>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</si>
  <si>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</si>
  <si>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</si>
  <si>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</si>
  <si>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</si>
  <si>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</si>
  <si>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</si>
  <si>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</si>
  <si>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</si>
  <si>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</si>
  <si>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</si>
  <si>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</si>
  <si>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</si>
  <si>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</si>
  <si>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</si>
  <si>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</si>
  <si>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</si>
  <si>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</si>
  <si>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</si>
  <si>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</si>
  <si>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</si>
  <si>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</si>
  <si>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</si>
  <si>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</si>
  <si>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</si>
  <si>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</si>
  <si>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</si>
  <si>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</si>
  <si>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</si>
  <si>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</si>
  <si>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</si>
  <si>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</si>
  <si>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</si>
  <si>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</si>
  <si>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</si>
  <si>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</si>
  <si>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</si>
  <si>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</si>
  <si>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</si>
  <si>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</si>
  <si>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</si>
  <si>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</si>
  <si>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</si>
  <si>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</si>
  <si>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</si>
  <si>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</si>
  <si>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</si>
  <si>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</si>
  <si>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</si>
  <si>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</si>
  <si>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</si>
  <si>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</si>
  <si>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</si>
  <si>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</si>
  <si>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</si>
  <si>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</si>
  <si>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</si>
  <si>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</si>
  <si>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</si>
  <si>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</si>
  <si>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</si>
  <si>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</si>
  <si>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</si>
  <si>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</si>
  <si>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</si>
  <si>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</si>
  <si>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</si>
  <si>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</si>
  <si>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</si>
  <si>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</si>
  <si>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</si>
  <si>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</si>
  <si>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</si>
  <si>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</si>
  <si>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</si>
  <si>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</si>
  <si>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</si>
  <si>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</si>
  <si>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</si>
  <si>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</si>
  <si>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</si>
  <si>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</si>
  <si>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</si>
  <si>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</si>
  <si>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</si>
  <si>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</si>
  <si>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</si>
  <si>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</si>
  <si>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</si>
  <si>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</si>
  <si>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</si>
  <si>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</si>
  <si>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</si>
  <si>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</si>
  <si>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</si>
  <si>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</si>
  <si>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</si>
  <si>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</si>
  <si>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</si>
  <si>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</si>
  <si>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</si>
  <si>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</si>
  <si>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</si>
  <si>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</si>
  <si>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</si>
  <si>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</si>
  <si>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</si>
  <si>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</si>
  <si>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</si>
  <si>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</si>
  <si>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</si>
  <si>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</si>
  <si>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</si>
  <si>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</si>
  <si>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</si>
  <si>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</si>
  <si>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</si>
  <si>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</si>
  <si>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</si>
  <si>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</si>
  <si>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</si>
  <si>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</si>
  <si>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</si>
  <si>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</si>
  <si>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</si>
  <si>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</si>
  <si>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</si>
  <si>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</si>
  <si>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</si>
  <si>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</si>
  <si>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</si>
  <si>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</si>
  <si>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</si>
  <si>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</si>
  <si>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</si>
  <si>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</si>
  <si>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</si>
  <si>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</si>
  <si>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</si>
  <si>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</si>
  <si>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</si>
  <si>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</si>
  <si>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</si>
  <si>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</si>
  <si>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</si>
  <si>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</si>
  <si>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</si>
  <si>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</si>
  <si>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</si>
  <si>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</si>
  <si>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</si>
  <si>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</si>
  <si>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</si>
  <si>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</si>
  <si>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</si>
  <si>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</si>
  <si>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</si>
  <si>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</si>
  <si>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</si>
  <si>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</si>
  <si>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</si>
  <si>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</si>
  <si>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</si>
  <si>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</si>
  <si>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</si>
  <si>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</si>
  <si>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</si>
  <si>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</si>
  <si>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</si>
  <si>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</si>
  <si>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</si>
  <si>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</si>
  <si>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</si>
  <si>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</si>
  <si>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</si>
  <si>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</si>
  <si>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</si>
  <si>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</si>
  <si>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</si>
  <si>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</si>
  <si>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</si>
  <si>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</si>
  <si>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</si>
  <si>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</si>
  <si>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</si>
  <si>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</si>
  <si>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</si>
  <si>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</si>
  <si>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</si>
  <si>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</si>
  <si>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</si>
  <si>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</si>
  <si>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</si>
  <si>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</si>
  <si>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</si>
  <si>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</si>
  <si>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</si>
  <si>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</si>
  <si>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</si>
  <si>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</si>
  <si>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</si>
  <si>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</si>
  <si>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</si>
  <si>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</si>
  <si>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</si>
  <si>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</si>
  <si>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</si>
  <si>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</si>
  <si>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</si>
  <si>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</si>
  <si>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</si>
  <si>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</si>
  <si>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</si>
  <si>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</si>
  <si>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</si>
  <si>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</si>
  <si>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</si>
  <si>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</si>
  <si>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</si>
  <si>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</si>
  <si>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</si>
  <si>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</si>
  <si>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</si>
  <si>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</si>
  <si>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</si>
  <si>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</si>
  <si>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</si>
  <si>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</si>
  <si>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</si>
  <si>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</si>
  <si>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</si>
  <si>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</si>
  <si>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</si>
  <si>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</si>
  <si>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</si>
  <si>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</si>
  <si>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</si>
  <si>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</si>
  <si>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</si>
  <si>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</si>
  <si>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</si>
  <si>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</si>
  <si>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</si>
  <si>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</si>
  <si>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</si>
  <si>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</si>
  <si>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</si>
  <si>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</si>
  <si>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</si>
  <si>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</si>
  <si>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</si>
  <si>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</si>
  <si>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</si>
  <si>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</si>
  <si>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</si>
  <si>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</si>
  <si>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</si>
  <si>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</si>
  <si>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</si>
  <si>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</si>
  <si>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</si>
  <si>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</si>
  <si>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</si>
  <si>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</si>
  <si>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</si>
  <si>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</si>
  <si>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</si>
  <si>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</si>
  <si>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</si>
  <si>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</si>
  <si>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</si>
  <si>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</si>
  <si>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</si>
  <si>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</si>
  <si>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</si>
  <si>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</si>
  <si>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</si>
  <si>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</si>
  <si>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</si>
  <si>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</si>
  <si>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</si>
  <si>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</si>
  <si>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</si>
  <si>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</si>
  <si>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</si>
  <si>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</si>
  <si>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</si>
  <si>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</si>
  <si>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</si>
  <si>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</si>
  <si>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</si>
  <si>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</si>
  <si>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</si>
  <si>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</si>
  <si>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</si>
  <si>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</si>
  <si>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</si>
  <si>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</si>
  <si>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</si>
  <si>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</si>
  <si>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</si>
  <si>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</si>
  <si>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</si>
  <si>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</si>
  <si>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</si>
  <si>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</si>
  <si>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</si>
  <si>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</si>
  <si>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</si>
  <si>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</si>
  <si>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</si>
  <si>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</si>
  <si>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</si>
  <si>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</si>
  <si>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</si>
  <si>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</si>
  <si>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</si>
  <si>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</si>
  <si>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</si>
  <si>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</si>
  <si>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</si>
  <si>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</si>
  <si>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</si>
  <si>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</si>
  <si>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</si>
  <si>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</si>
  <si>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</si>
  <si>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</si>
  <si>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</si>
  <si>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</si>
  <si>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</si>
  <si>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</si>
  <si>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</si>
  <si>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</si>
  <si>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</si>
  <si>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</si>
  <si>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</si>
  <si>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</si>
  <si>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</si>
  <si>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</si>
  <si>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</si>
  <si>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</si>
  <si>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</si>
  <si>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</si>
  <si>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</si>
  <si>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</si>
  <si>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</si>
  <si>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</si>
  <si>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</si>
  <si>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</si>
  <si>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</si>
  <si>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</si>
  <si>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</si>
  <si>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</si>
  <si>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</si>
  <si>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</si>
  <si>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</si>
  <si>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</si>
  <si>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</si>
  <si>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</si>
  <si>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</si>
  <si>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</si>
  <si>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</si>
  <si>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</si>
  <si>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</si>
  <si>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</si>
  <si>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</si>
  <si>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</si>
  <si>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</si>
  <si>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</si>
  <si>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</si>
  <si>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</si>
  <si>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</si>
  <si>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</si>
  <si>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</si>
  <si>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</si>
  <si>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</si>
  <si>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</si>
  <si>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</si>
  <si>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</si>
  <si>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</si>
  <si>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</si>
  <si>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</si>
  <si>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</si>
  <si>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</si>
  <si>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</si>
  <si>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</si>
  <si>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</si>
  <si>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</si>
  <si>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</si>
  <si>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</si>
  <si>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</si>
  <si>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</si>
  <si>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</si>
  <si>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</si>
  <si>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</si>
  <si>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</si>
  <si>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</si>
  <si>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</si>
  <si>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</si>
  <si>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</si>
  <si>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</si>
  <si>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</si>
  <si>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</si>
  <si>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</si>
  <si>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</si>
  <si>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</si>
  <si>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</si>
  <si>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</si>
  <si>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</si>
  <si>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</si>
  <si>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</si>
  <si>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2"/>
        <rFont val="Calibri"/>
        <family val="2"/>
        <charset val="204"/>
        <scheme val="minor"/>
      </rPr>
      <t>35 000 ლარამდე</t>
    </r>
    <r>
      <rPr>
        <sz val="10"/>
        <rFont val="Calibri"/>
        <family val="2"/>
        <scheme val="minor"/>
      </rPr>
      <t>);</t>
    </r>
  </si>
  <si>
    <t>27 06 05</t>
  </si>
  <si>
    <t>საქართველოში მცხოვრებ უცხოელთა ინტეგრაციის ხელშეწყობა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</si>
  <si>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</si>
  <si>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</si>
  <si>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2020-2023 წლებისთვის  საშუალოვადიანი ბიუჯეტი</t>
  </si>
  <si>
    <t>2019 წლის დამტკიცებული</t>
  </si>
  <si>
    <t>2020 წელი ჭერის ფარგლებში</t>
  </si>
  <si>
    <t>a</t>
  </si>
  <si>
    <t>სხვაობა MOF-სა და 2019 დამტკ.</t>
  </si>
  <si>
    <t>განმარტებები</t>
  </si>
  <si>
    <t>2020 წელი ჭერს ზევით მოთხოვნილი</t>
  </si>
  <si>
    <t xml:space="preserve">    MOF               </t>
  </si>
  <si>
    <t>MOF - 2021</t>
  </si>
  <si>
    <t>MOF - 2022</t>
  </si>
  <si>
    <t>MOF - 2023</t>
  </si>
  <si>
    <t xml:space="preserve"> ჭერის ფარგლებში განსაზღვრული პირველადი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</si>
</sst>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7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Sylfaen"/>
      <family val="1"/>
      <charset val="204"/>
    </font>
    <font>
      <b/>
      <sz val="12"/>
      <color rgb="FFFF0000"/>
      <name val="Sylfaen"/>
      <family val="1"/>
      <charset val="204"/>
    </font>
    <font>
      <b/>
      <u/>
      <sz val="12"/>
      <color rgb="FFFF0000"/>
      <name val="Sylfaen"/>
      <family val="1"/>
      <charset val="204"/>
    </font>
    <font>
      <u/>
      <sz val="11"/>
      <name val="Sylfaen"/>
      <family val="1"/>
      <charset val="204"/>
    </font>
    <font>
      <b/>
      <u/>
      <sz val="12"/>
      <color theme="5" tint="-0.249977111117893"/>
      <name val="Sylfaen"/>
      <family val="1"/>
    </font>
    <font>
      <b/>
      <sz val="12"/>
      <color rgb="FFFF0000"/>
      <name val="Calibri"/>
      <family val="2"/>
      <scheme val="minor"/>
    </font>
    <font>
      <u/>
      <sz val="11"/>
      <color rgb="FFFF0000"/>
      <name val="Sylfaen"/>
      <family val="1"/>
    </font>
    <font>
      <b/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4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122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165" fontId="46" fillId="2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165" fontId="37" fillId="3" borderId="1" xfId="0" applyNumberFormat="1" applyFont="1" applyFill="1" applyBorder="1" applyAlignment="1">
      <alignment horizontal="center" vertical="center" wrapText="1"/>
    </xf>
    <xf numFmtId="165" fontId="4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2" fillId="2" borderId="1" xfId="0" applyNumberFormat="1" applyFont="1" applyFill="1" applyBorder="1" applyAlignment="1">
      <alignment horizontal="center" vertical="center" wrapText="1"/>
    </xf>
    <xf numFmtId="165" fontId="53" fillId="3" borderId="1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2" fillId="3" borderId="1" xfId="0" applyFont="1" applyFill="1" applyBorder="1" applyAlignment="1">
      <alignment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vertical="center" wrapText="1"/>
    </xf>
    <xf numFmtId="165" fontId="62" fillId="2" borderId="1" xfId="0" applyNumberFormat="1" applyFont="1" applyFill="1" applyBorder="1" applyAlignment="1">
      <alignment horizontal="center" vertical="center" wrapText="1"/>
    </xf>
    <xf numFmtId="165" fontId="61" fillId="2" borderId="1" xfId="0" applyNumberFormat="1" applyFont="1" applyFill="1" applyBorder="1" applyAlignment="1">
      <alignment horizontal="center" vertical="center" wrapText="1"/>
    </xf>
    <xf numFmtId="165" fontId="53" fillId="2" borderId="1" xfId="0" applyNumberFormat="1" applyFont="1" applyFill="1" applyBorder="1" applyAlignment="1">
      <alignment horizontal="center" vertical="center" wrapText="1"/>
    </xf>
    <xf numFmtId="165" fontId="60" fillId="2" borderId="1" xfId="0" applyNumberFormat="1" applyFont="1" applyFill="1" applyBorder="1" applyAlignment="1">
      <alignment horizontal="center" vertical="center" wrapText="1"/>
    </xf>
    <xf numFmtId="165" fontId="63" fillId="2" borderId="1" xfId="0" applyNumberFormat="1" applyFont="1" applyFill="1" applyBorder="1" applyAlignment="1">
      <alignment horizontal="center" vertical="center" wrapText="1"/>
    </xf>
    <xf numFmtId="4" fontId="64" fillId="2" borderId="0" xfId="0" applyNumberFormat="1" applyFont="1" applyFill="1" applyAlignment="1">
      <alignment vertical="center" wrapText="1"/>
    </xf>
    <xf numFmtId="4" fontId="46" fillId="2" borderId="0" xfId="0" applyNumberFormat="1" applyFont="1" applyFill="1" applyAlignment="1">
      <alignment vertical="center" wrapText="1"/>
    </xf>
    <xf numFmtId="4" fontId="65" fillId="2" borderId="0" xfId="0" applyNumberFormat="1" applyFont="1" applyFill="1" applyAlignment="1">
      <alignment vertical="center" wrapText="1"/>
    </xf>
    <xf numFmtId="4" fontId="66" fillId="2" borderId="0" xfId="0" applyNumberFormat="1" applyFont="1" applyFill="1" applyAlignment="1">
      <alignment vertical="center" wrapText="1"/>
    </xf>
    <xf numFmtId="4" fontId="67" fillId="2" borderId="0" xfId="0" applyNumberFormat="1" applyFont="1" applyFill="1" applyAlignment="1">
      <alignment vertical="center" wrapText="1"/>
    </xf>
    <xf numFmtId="43" fontId="68" fillId="2" borderId="0" xfId="13" applyFont="1" applyFill="1" applyAlignment="1">
      <alignment vertical="center" wrapText="1"/>
    </xf>
    <xf numFmtId="43" fontId="6" fillId="2" borderId="0" xfId="0" applyNumberFormat="1" applyFont="1" applyFill="1" applyAlignment="1">
      <alignment vertical="center" wrapText="1"/>
    </xf>
    <xf numFmtId="43" fontId="64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vertical="center" wrapText="1"/>
    </xf>
    <xf numFmtId="165" fontId="58" fillId="3" borderId="1" xfId="0" applyNumberFormat="1" applyFont="1" applyFill="1" applyBorder="1" applyAlignment="1">
      <alignment horizontal="center" vertical="center" wrapText="1"/>
    </xf>
    <xf numFmtId="0" fontId="7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165" fontId="71" fillId="3" borderId="1" xfId="0" applyNumberFormat="1" applyFont="1" applyFill="1" applyBorder="1" applyAlignment="1">
      <alignment horizontal="center" vertical="center" wrapText="1"/>
    </xf>
    <xf numFmtId="165" fontId="69" fillId="2" borderId="1" xfId="0" applyNumberFormat="1" applyFont="1" applyFill="1" applyBorder="1" applyAlignment="1">
      <alignment horizontal="center" vertical="center" wrapText="1"/>
    </xf>
  </cellXfs>
  <cellStyles count="14">
    <cellStyle name="Comma" xfId="13" builtinId="3"/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108" t="s">
        <v>414</v>
      </c>
      <c r="T2" s="108"/>
    </row>
    <row r="3" spans="1:20" ht="21" x14ac:dyDescent="0.25">
      <c r="B3" s="109" t="s">
        <v>389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08"/>
      <c r="P5" s="108"/>
      <c r="R5" s="65"/>
    </row>
    <row r="6" spans="1:20" ht="18" customHeight="1" x14ac:dyDescent="0.25">
      <c r="A6" s="110"/>
      <c r="B6" s="111" t="s">
        <v>0</v>
      </c>
      <c r="C6" s="111" t="s">
        <v>1</v>
      </c>
      <c r="D6" s="111" t="s">
        <v>2</v>
      </c>
      <c r="E6" s="114" t="s">
        <v>390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6"/>
    </row>
    <row r="7" spans="1:20" ht="18" x14ac:dyDescent="0.25">
      <c r="A7" s="110"/>
      <c r="B7" s="112"/>
      <c r="C7" s="112"/>
      <c r="D7" s="112"/>
      <c r="E7" s="117" t="s">
        <v>3</v>
      </c>
      <c r="F7" s="117"/>
      <c r="G7" s="117"/>
      <c r="H7" s="117"/>
      <c r="I7" s="117" t="s">
        <v>147</v>
      </c>
      <c r="J7" s="117"/>
      <c r="K7" s="117"/>
      <c r="L7" s="117"/>
      <c r="M7" s="117" t="s">
        <v>154</v>
      </c>
      <c r="N7" s="117"/>
      <c r="O7" s="117"/>
      <c r="P7" s="117"/>
      <c r="Q7" s="117" t="s">
        <v>388</v>
      </c>
      <c r="R7" s="117"/>
      <c r="S7" s="117"/>
      <c r="T7" s="117"/>
    </row>
    <row r="8" spans="1:20" ht="90" x14ac:dyDescent="0.25">
      <c r="A8" s="110"/>
      <c r="B8" s="113"/>
      <c r="C8" s="113"/>
      <c r="D8" s="113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>F13+F63+F113+F340+F345+F352</f>
        <v>3863800</v>
      </c>
      <c r="G9" s="19">
        <f t="shared" ref="G9:H9" si="0">G13+G63+G113+G340+G345+G352</f>
        <v>0</v>
      </c>
      <c r="H9" s="19">
        <f t="shared" si="0"/>
        <v>1100</v>
      </c>
      <c r="I9" s="19">
        <f>J9+K9+L9</f>
        <v>4165000</v>
      </c>
      <c r="J9" s="19">
        <f>J13+J63+J113+J340+J345+J352</f>
        <v>4163800</v>
      </c>
      <c r="K9" s="19">
        <f t="shared" ref="K9:L9" si="1">K13+K63+K113+K340+K345+K352</f>
        <v>0</v>
      </c>
      <c r="L9" s="19">
        <f t="shared" si="1"/>
        <v>1200</v>
      </c>
      <c r="M9" s="19">
        <f>N9+O9+P9</f>
        <v>4265000</v>
      </c>
      <c r="N9" s="19">
        <f>N13+N63+N113+N340+N345+N352</f>
        <v>4263800</v>
      </c>
      <c r="O9" s="19">
        <f t="shared" ref="O9:P9" si="2">O13+O63+O113+O340+O345+O352</f>
        <v>0</v>
      </c>
      <c r="P9" s="19">
        <f t="shared" si="2"/>
        <v>1200</v>
      </c>
      <c r="Q9" s="19">
        <f>R9+S9+T9</f>
        <v>4365100</v>
      </c>
      <c r="R9" s="19">
        <f>R13+R63+R113+R340+R345+R352</f>
        <v>4363800</v>
      </c>
      <c r="S9" s="19">
        <f t="shared" ref="S9:T9" si="3">S13+S63+S113+S340+S345+S352</f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ref="F10:F12" si="5">F14+F64+F114+F341+F346+F353</f>
        <v>8214</v>
      </c>
      <c r="G10" s="24">
        <f t="shared" ref="G10:H10" si="6">G14+G64+G114+G341+G346+G353</f>
        <v>0</v>
      </c>
      <c r="H10" s="24">
        <f t="shared" si="6"/>
        <v>0</v>
      </c>
      <c r="I10" s="23">
        <f t="shared" ref="I10:I83" si="7">SUM(J10:L10)</f>
        <v>8254</v>
      </c>
      <c r="J10" s="24">
        <f t="shared" ref="J10:L10" si="8">J14+J64+J114+J341+J346+J353</f>
        <v>8254</v>
      </c>
      <c r="K10" s="24">
        <f t="shared" si="8"/>
        <v>0</v>
      </c>
      <c r="L10" s="24">
        <f t="shared" si="8"/>
        <v>0</v>
      </c>
      <c r="M10" s="23">
        <f t="shared" ref="M10:M83" si="9">SUM(N10:P10)</f>
        <v>8254</v>
      </c>
      <c r="N10" s="24">
        <f t="shared" ref="N10:P10" si="10">N14+N64+N114+N341+N346+N353</f>
        <v>8254</v>
      </c>
      <c r="O10" s="24">
        <f t="shared" si="10"/>
        <v>0</v>
      </c>
      <c r="P10" s="24">
        <f t="shared" si="10"/>
        <v>0</v>
      </c>
      <c r="Q10" s="23">
        <f t="shared" ref="Q10:Q83" si="11">SUM(R10:T10)</f>
        <v>8254</v>
      </c>
      <c r="R10" s="24">
        <f t="shared" ref="R10:T10" si="12">R14+R64+R114+R341+R346+R353</f>
        <v>8254</v>
      </c>
      <c r="S10" s="24">
        <f t="shared" si="12"/>
        <v>0</v>
      </c>
      <c r="T10" s="24">
        <f t="shared" si="12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5"/>
        <v>2840</v>
      </c>
      <c r="G11" s="24">
        <f t="shared" ref="G11:H11" si="13">G15+G65+G115+G342+G347+G354</f>
        <v>0</v>
      </c>
      <c r="H11" s="24">
        <f t="shared" si="13"/>
        <v>0</v>
      </c>
      <c r="I11" s="23">
        <f t="shared" si="7"/>
        <v>2840</v>
      </c>
      <c r="J11" s="24">
        <f t="shared" ref="J11:L11" si="14">J15+J65+J115+J342+J347+J354</f>
        <v>2840</v>
      </c>
      <c r="K11" s="24">
        <f t="shared" si="14"/>
        <v>0</v>
      </c>
      <c r="L11" s="24">
        <f t="shared" si="14"/>
        <v>0</v>
      </c>
      <c r="M11" s="23">
        <f t="shared" si="9"/>
        <v>2840</v>
      </c>
      <c r="N11" s="24">
        <f t="shared" ref="N11:P11" si="15">N15+N65+N115+N342+N347+N354</f>
        <v>2840</v>
      </c>
      <c r="O11" s="24">
        <f t="shared" si="15"/>
        <v>0</v>
      </c>
      <c r="P11" s="24">
        <f t="shared" si="15"/>
        <v>0</v>
      </c>
      <c r="Q11" s="23">
        <f t="shared" si="11"/>
        <v>2840</v>
      </c>
      <c r="R11" s="24">
        <f t="shared" ref="R11:T11" si="16">R15+R65+R115+R342+R347+R354</f>
        <v>2840</v>
      </c>
      <c r="S11" s="24">
        <f t="shared" si="16"/>
        <v>0</v>
      </c>
      <c r="T11" s="24">
        <f t="shared" si="16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5"/>
        <v>5374</v>
      </c>
      <c r="G12" s="24">
        <f t="shared" ref="G12:H12" si="17">G16+G66+G116+G343+G348+G355</f>
        <v>0</v>
      </c>
      <c r="H12" s="24">
        <f t="shared" si="17"/>
        <v>0</v>
      </c>
      <c r="I12" s="23">
        <f t="shared" si="7"/>
        <v>5414</v>
      </c>
      <c r="J12" s="24">
        <f t="shared" ref="J12:L12" si="18">J16+J66+J116+J343+J348+J355</f>
        <v>5414</v>
      </c>
      <c r="K12" s="24">
        <f t="shared" si="18"/>
        <v>0</v>
      </c>
      <c r="L12" s="24">
        <f t="shared" si="18"/>
        <v>0</v>
      </c>
      <c r="M12" s="23">
        <f t="shared" si="9"/>
        <v>5414</v>
      </c>
      <c r="N12" s="24">
        <f t="shared" ref="N12:P12" si="19">N16+N66+N116+N343+N348+N355</f>
        <v>5414</v>
      </c>
      <c r="O12" s="24">
        <f t="shared" si="19"/>
        <v>0</v>
      </c>
      <c r="P12" s="24">
        <f t="shared" si="19"/>
        <v>0</v>
      </c>
      <c r="Q12" s="23">
        <f t="shared" si="11"/>
        <v>5414</v>
      </c>
      <c r="R12" s="24">
        <f t="shared" ref="R12:T12" si="20">R16+R66+R116+R343+R348+R355</f>
        <v>5414</v>
      </c>
      <c r="S12" s="24">
        <f t="shared" si="20"/>
        <v>0</v>
      </c>
      <c r="T12" s="24">
        <f t="shared" si="20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>F17+F25+F32+F37+F45+F50+F55</f>
        <v>59950</v>
      </c>
      <c r="G13" s="19">
        <f t="shared" ref="G13:H13" si="21">G17+G25+G32+G37+G45+G50+G55</f>
        <v>0</v>
      </c>
      <c r="H13" s="19">
        <f t="shared" si="21"/>
        <v>1100</v>
      </c>
      <c r="I13" s="19">
        <f t="shared" si="7"/>
        <v>61150</v>
      </c>
      <c r="J13" s="19">
        <f t="shared" ref="J13:L13" si="22">J17+J25+J32+J37+J45+J50+J55</f>
        <v>59950</v>
      </c>
      <c r="K13" s="19">
        <f t="shared" si="22"/>
        <v>0</v>
      </c>
      <c r="L13" s="19">
        <f t="shared" si="22"/>
        <v>1200</v>
      </c>
      <c r="M13" s="19">
        <f t="shared" si="9"/>
        <v>61150</v>
      </c>
      <c r="N13" s="19">
        <f t="shared" ref="N13:P13" si="23">N17+N25+N32+N37+N45+N50+N55</f>
        <v>59950</v>
      </c>
      <c r="O13" s="19">
        <f t="shared" si="23"/>
        <v>0</v>
      </c>
      <c r="P13" s="19">
        <f t="shared" si="23"/>
        <v>1200</v>
      </c>
      <c r="Q13" s="19">
        <f t="shared" si="11"/>
        <v>61250</v>
      </c>
      <c r="R13" s="19">
        <f t="shared" ref="R13:T13" si="24">R17+R25+R32+R37+R45+R50+R55</f>
        <v>59950</v>
      </c>
      <c r="S13" s="19">
        <f t="shared" si="24"/>
        <v>0</v>
      </c>
      <c r="T13" s="19">
        <f t="shared" si="24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ref="F14:F16" si="25">F18+F26+F33+F38+F46+F51+F56</f>
        <v>3415</v>
      </c>
      <c r="G14" s="27">
        <f t="shared" ref="G14:H14" si="26">G18+G26+G33+G38+G46+G51+G56</f>
        <v>0</v>
      </c>
      <c r="H14" s="27">
        <f t="shared" si="26"/>
        <v>0</v>
      </c>
      <c r="I14" s="27">
        <f t="shared" si="7"/>
        <v>3415</v>
      </c>
      <c r="J14" s="27">
        <f t="shared" ref="J14:L14" si="27">J18+J26+J33+J38+J46+J51+J56</f>
        <v>3415</v>
      </c>
      <c r="K14" s="27">
        <f t="shared" si="27"/>
        <v>0</v>
      </c>
      <c r="L14" s="27">
        <f t="shared" si="27"/>
        <v>0</v>
      </c>
      <c r="M14" s="27">
        <f t="shared" si="9"/>
        <v>3415</v>
      </c>
      <c r="N14" s="27">
        <f t="shared" ref="N14:P14" si="28">N18+N26+N33+N38+N46+N51+N56</f>
        <v>3415</v>
      </c>
      <c r="O14" s="27">
        <f t="shared" si="28"/>
        <v>0</v>
      </c>
      <c r="P14" s="27">
        <f t="shared" si="28"/>
        <v>0</v>
      </c>
      <c r="Q14" s="27">
        <f t="shared" si="11"/>
        <v>3415</v>
      </c>
      <c r="R14" s="27">
        <f t="shared" ref="R14:T14" si="29">R18+R26+R33+R38+R46+R51+R56</f>
        <v>3415</v>
      </c>
      <c r="S14" s="27">
        <f t="shared" si="29"/>
        <v>0</v>
      </c>
      <c r="T14" s="27">
        <f t="shared" si="29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25"/>
        <v>2840</v>
      </c>
      <c r="G15" s="29">
        <f t="shared" ref="G15:H15" si="30">G19+G27+G34+G39+G47+G52+G57</f>
        <v>0</v>
      </c>
      <c r="H15" s="29">
        <f t="shared" si="30"/>
        <v>0</v>
      </c>
      <c r="I15" s="29">
        <f t="shared" si="7"/>
        <v>2840</v>
      </c>
      <c r="J15" s="29">
        <f t="shared" ref="J15:L15" si="31">J19+J27+J34+J39+J47+J52+J57</f>
        <v>2840</v>
      </c>
      <c r="K15" s="29">
        <f t="shared" si="31"/>
        <v>0</v>
      </c>
      <c r="L15" s="29">
        <f t="shared" si="31"/>
        <v>0</v>
      </c>
      <c r="M15" s="29">
        <f t="shared" si="9"/>
        <v>2840</v>
      </c>
      <c r="N15" s="29">
        <f t="shared" ref="N15:P15" si="32">N19+N27+N34+N39+N47+N52+N57</f>
        <v>2840</v>
      </c>
      <c r="O15" s="29">
        <f t="shared" si="32"/>
        <v>0</v>
      </c>
      <c r="P15" s="29">
        <f t="shared" si="32"/>
        <v>0</v>
      </c>
      <c r="Q15" s="29">
        <f t="shared" si="11"/>
        <v>2840</v>
      </c>
      <c r="R15" s="29">
        <f t="shared" ref="R15:T15" si="33">R19+R27+R34+R39+R47+R52+R57</f>
        <v>2840</v>
      </c>
      <c r="S15" s="29">
        <f t="shared" si="33"/>
        <v>0</v>
      </c>
      <c r="T15" s="29">
        <f t="shared" si="33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25"/>
        <v>575</v>
      </c>
      <c r="G16" s="29">
        <f t="shared" ref="G16:H16" si="34">G20+G28+G35+G40+G48+G53+G58</f>
        <v>0</v>
      </c>
      <c r="H16" s="29">
        <f t="shared" si="34"/>
        <v>0</v>
      </c>
      <c r="I16" s="29">
        <f t="shared" si="7"/>
        <v>575</v>
      </c>
      <c r="J16" s="29">
        <f t="shared" ref="J16:L16" si="35">J20+J28+J35+J40+J48+J53+J58</f>
        <v>575</v>
      </c>
      <c r="K16" s="29">
        <f t="shared" si="35"/>
        <v>0</v>
      </c>
      <c r="L16" s="29">
        <f t="shared" si="35"/>
        <v>0</v>
      </c>
      <c r="M16" s="29">
        <f t="shared" si="9"/>
        <v>575</v>
      </c>
      <c r="N16" s="29">
        <f t="shared" ref="N16:P16" si="36">N20+N28+N35+N40+N48+N53+N58</f>
        <v>575</v>
      </c>
      <c r="O16" s="29">
        <f t="shared" si="36"/>
        <v>0</v>
      </c>
      <c r="P16" s="29">
        <f t="shared" si="36"/>
        <v>0</v>
      </c>
      <c r="Q16" s="29">
        <f t="shared" si="11"/>
        <v>575</v>
      </c>
      <c r="R16" s="29">
        <f t="shared" ref="R16:T16" si="37">R20+R28+R35+R40+R48+R53+R58</f>
        <v>575</v>
      </c>
      <c r="S16" s="29">
        <f t="shared" si="37"/>
        <v>0</v>
      </c>
      <c r="T16" s="29">
        <f t="shared" si="37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 t="shared" ref="G17:H17" si="38">SUM(G21:G24)</f>
        <v>0</v>
      </c>
      <c r="H17" s="33">
        <f t="shared" si="38"/>
        <v>0</v>
      </c>
      <c r="I17" s="32">
        <f t="shared" si="7"/>
        <v>12300</v>
      </c>
      <c r="J17" s="33">
        <f>SUM(J21:J24)</f>
        <v>12300</v>
      </c>
      <c r="K17" s="33">
        <f t="shared" ref="K17:L17" si="39">SUM(K21:K24)</f>
        <v>0</v>
      </c>
      <c r="L17" s="33">
        <f t="shared" si="39"/>
        <v>0</v>
      </c>
      <c r="M17" s="32">
        <f t="shared" si="9"/>
        <v>12300</v>
      </c>
      <c r="N17" s="33">
        <f>SUM(N21:N24)</f>
        <v>12300</v>
      </c>
      <c r="O17" s="33">
        <f t="shared" ref="O17:P17" si="40">SUM(O21:O24)</f>
        <v>0</v>
      </c>
      <c r="P17" s="33">
        <f t="shared" si="40"/>
        <v>0</v>
      </c>
      <c r="Q17" s="32">
        <f t="shared" si="11"/>
        <v>12300</v>
      </c>
      <c r="R17" s="33">
        <f>SUM(R21:R24)</f>
        <v>12300</v>
      </c>
      <c r="S17" s="33">
        <f t="shared" ref="S17:T17" si="41">SUM(S21:S24)</f>
        <v>0</v>
      </c>
      <c r="T17" s="33">
        <f t="shared" si="41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42">SUM(F19:F20)</f>
        <v>384</v>
      </c>
      <c r="G18" s="36">
        <f t="shared" si="42"/>
        <v>0</v>
      </c>
      <c r="H18" s="36">
        <f t="shared" si="42"/>
        <v>0</v>
      </c>
      <c r="I18" s="36">
        <f t="shared" si="7"/>
        <v>384</v>
      </c>
      <c r="J18" s="36">
        <f t="shared" ref="J18" si="43">SUM(J19:J20)</f>
        <v>384</v>
      </c>
      <c r="K18" s="36">
        <f t="shared" si="42"/>
        <v>0</v>
      </c>
      <c r="L18" s="36">
        <f t="shared" si="42"/>
        <v>0</v>
      </c>
      <c r="M18" s="36">
        <f t="shared" si="9"/>
        <v>384</v>
      </c>
      <c r="N18" s="36">
        <f t="shared" ref="N18" si="44">SUM(N19:N20)</f>
        <v>384</v>
      </c>
      <c r="O18" s="36">
        <f t="shared" si="42"/>
        <v>0</v>
      </c>
      <c r="P18" s="36">
        <f t="shared" si="42"/>
        <v>0</v>
      </c>
      <c r="Q18" s="36">
        <f t="shared" si="11"/>
        <v>384</v>
      </c>
      <c r="R18" s="36">
        <f t="shared" ref="R18:T18" si="45">SUM(R19:R20)</f>
        <v>384</v>
      </c>
      <c r="S18" s="36">
        <f t="shared" si="45"/>
        <v>0</v>
      </c>
      <c r="T18" s="36">
        <f t="shared" si="45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7"/>
        <v>245</v>
      </c>
      <c r="J19" s="37">
        <f>184+61</f>
        <v>245</v>
      </c>
      <c r="K19" s="37">
        <v>0</v>
      </c>
      <c r="L19" s="37">
        <v>0</v>
      </c>
      <c r="M19" s="36">
        <f t="shared" si="9"/>
        <v>245</v>
      </c>
      <c r="N19" s="37">
        <f>184+61</f>
        <v>245</v>
      </c>
      <c r="O19" s="37">
        <v>0</v>
      </c>
      <c r="P19" s="37">
        <v>0</v>
      </c>
      <c r="Q19" s="36">
        <f t="shared" si="11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9"/>
        <v>139</v>
      </c>
      <c r="N20" s="37">
        <f>114+25</f>
        <v>139</v>
      </c>
      <c r="O20" s="37">
        <v>0</v>
      </c>
      <c r="P20" s="37">
        <v>0</v>
      </c>
      <c r="Q20" s="36">
        <f t="shared" si="11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9"/>
        <v>5000</v>
      </c>
      <c r="N21" s="37">
        <v>5000</v>
      </c>
      <c r="O21" s="37">
        <v>0</v>
      </c>
      <c r="P21" s="37">
        <v>0</v>
      </c>
      <c r="Q21" s="40">
        <f t="shared" si="11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9"/>
        <v>2300</v>
      </c>
      <c r="N22" s="37">
        <v>2300</v>
      </c>
      <c r="O22" s="37">
        <v>0</v>
      </c>
      <c r="P22" s="37">
        <v>0</v>
      </c>
      <c r="Q22" s="40">
        <f t="shared" si="11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9"/>
        <v>2200</v>
      </c>
      <c r="N23" s="37">
        <v>2200</v>
      </c>
      <c r="O23" s="37">
        <v>0</v>
      </c>
      <c r="P23" s="37">
        <v>0</v>
      </c>
      <c r="Q23" s="40">
        <f t="shared" si="11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7"/>
        <v>2800</v>
      </c>
      <c r="J24" s="37">
        <v>2800</v>
      </c>
      <c r="K24" s="37">
        <v>0</v>
      </c>
      <c r="L24" s="37">
        <v>0</v>
      </c>
      <c r="M24" s="40">
        <f t="shared" si="9"/>
        <v>2800</v>
      </c>
      <c r="N24" s="37">
        <v>2800</v>
      </c>
      <c r="O24" s="37">
        <v>0</v>
      </c>
      <c r="P24" s="37">
        <v>0</v>
      </c>
      <c r="Q24" s="40">
        <f t="shared" si="11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 t="shared" ref="G25:H25" si="46">SUM(G29:G31)</f>
        <v>0</v>
      </c>
      <c r="H25" s="33">
        <f t="shared" si="46"/>
        <v>0</v>
      </c>
      <c r="I25" s="32">
        <f t="shared" si="7"/>
        <v>4300</v>
      </c>
      <c r="J25" s="33">
        <f>SUM(J29:J31)</f>
        <v>4300</v>
      </c>
      <c r="K25" s="33">
        <f t="shared" ref="K25:L25" si="47">SUM(K29:K31)</f>
        <v>0</v>
      </c>
      <c r="L25" s="33">
        <f t="shared" si="47"/>
        <v>0</v>
      </c>
      <c r="M25" s="32">
        <f t="shared" si="9"/>
        <v>4300</v>
      </c>
      <c r="N25" s="33">
        <f>SUM(N29:N31)</f>
        <v>4300</v>
      </c>
      <c r="O25" s="33">
        <f t="shared" ref="O25:P25" si="48">O29+O30+O31</f>
        <v>0</v>
      </c>
      <c r="P25" s="33">
        <f t="shared" si="48"/>
        <v>0</v>
      </c>
      <c r="Q25" s="32">
        <f t="shared" si="11"/>
        <v>4300</v>
      </c>
      <c r="R25" s="33">
        <f>SUM(R29:R31)</f>
        <v>4300</v>
      </c>
      <c r="S25" s="33">
        <f t="shared" ref="S25:T25" si="49">S29+S30+S31</f>
        <v>0</v>
      </c>
      <c r="T25" s="33">
        <f t="shared" si="49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 t="shared" ref="G26:H26" si="50">SUM(G27:G28)</f>
        <v>0</v>
      </c>
      <c r="H26" s="36">
        <f t="shared" si="50"/>
        <v>0</v>
      </c>
      <c r="I26" s="36">
        <f t="shared" si="7"/>
        <v>218</v>
      </c>
      <c r="J26" s="36">
        <f>SUM(J27:J28)</f>
        <v>218</v>
      </c>
      <c r="K26" s="36">
        <f t="shared" ref="K26:L26" si="51">SUM(K27:K28)</f>
        <v>0</v>
      </c>
      <c r="L26" s="36">
        <f t="shared" si="51"/>
        <v>0</v>
      </c>
      <c r="M26" s="36">
        <f t="shared" si="9"/>
        <v>218</v>
      </c>
      <c r="N26" s="36">
        <f>SUM(N27:N28)</f>
        <v>218</v>
      </c>
      <c r="O26" s="36">
        <f t="shared" ref="O26:P26" si="52">SUM(O27:O28)</f>
        <v>0</v>
      </c>
      <c r="P26" s="36">
        <f t="shared" si="52"/>
        <v>0</v>
      </c>
      <c r="Q26" s="36">
        <f t="shared" si="11"/>
        <v>218</v>
      </c>
      <c r="R26" s="36">
        <f>SUM(R27:R28)</f>
        <v>218</v>
      </c>
      <c r="S26" s="36">
        <f t="shared" ref="S26:T26" si="53">SUM(S27:S28)</f>
        <v>0</v>
      </c>
      <c r="T26" s="36">
        <f t="shared" si="53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9"/>
        <v>218</v>
      </c>
      <c r="N27" s="37">
        <f>147+25+46</f>
        <v>218</v>
      </c>
      <c r="O27" s="37">
        <v>0</v>
      </c>
      <c r="P27" s="37">
        <v>0</v>
      </c>
      <c r="Q27" s="36">
        <f t="shared" si="11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7"/>
        <v>0</v>
      </c>
      <c r="J28" s="37">
        <v>0</v>
      </c>
      <c r="K28" s="37">
        <v>0</v>
      </c>
      <c r="L28" s="37">
        <v>0</v>
      </c>
      <c r="M28" s="36">
        <f t="shared" si="9"/>
        <v>0</v>
      </c>
      <c r="N28" s="37">
        <v>0</v>
      </c>
      <c r="O28" s="37">
        <v>0</v>
      </c>
      <c r="P28" s="37">
        <v>0</v>
      </c>
      <c r="Q28" s="36">
        <f t="shared" si="11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9"/>
        <v>4000</v>
      </c>
      <c r="N29" s="37">
        <v>4000</v>
      </c>
      <c r="O29" s="37">
        <v>0</v>
      </c>
      <c r="P29" s="37">
        <v>0</v>
      </c>
      <c r="Q29" s="40">
        <f t="shared" si="11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9"/>
        <v>150</v>
      </c>
      <c r="N30" s="37">
        <v>150</v>
      </c>
      <c r="O30" s="37">
        <v>0</v>
      </c>
      <c r="P30" s="37">
        <v>0</v>
      </c>
      <c r="Q30" s="40">
        <f t="shared" si="11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7"/>
        <v>150</v>
      </c>
      <c r="J31" s="37">
        <v>150</v>
      </c>
      <c r="K31" s="37">
        <v>0</v>
      </c>
      <c r="L31" s="37">
        <v>0</v>
      </c>
      <c r="M31" s="40">
        <f t="shared" si="9"/>
        <v>150</v>
      </c>
      <c r="N31" s="37">
        <v>150</v>
      </c>
      <c r="O31" s="37">
        <v>0</v>
      </c>
      <c r="P31" s="37">
        <v>0</v>
      </c>
      <c r="Q31" s="40">
        <f t="shared" si="11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 t="shared" ref="G32:H32" si="54">SUM(G36)</f>
        <v>0</v>
      </c>
      <c r="H32" s="33">
        <f t="shared" si="54"/>
        <v>700</v>
      </c>
      <c r="I32" s="32">
        <f t="shared" si="7"/>
        <v>12245</v>
      </c>
      <c r="J32" s="33">
        <f>SUM(J36)</f>
        <v>11500</v>
      </c>
      <c r="K32" s="33">
        <f t="shared" ref="K32:L32" si="55">SUM(K36)</f>
        <v>0</v>
      </c>
      <c r="L32" s="33">
        <f t="shared" si="55"/>
        <v>745</v>
      </c>
      <c r="M32" s="32">
        <f t="shared" si="9"/>
        <v>12245</v>
      </c>
      <c r="N32" s="33">
        <f>SUM(N36)</f>
        <v>11500</v>
      </c>
      <c r="O32" s="33">
        <f t="shared" ref="O32:P32" si="56">SUM(O36)</f>
        <v>0</v>
      </c>
      <c r="P32" s="33">
        <f t="shared" si="56"/>
        <v>745</v>
      </c>
      <c r="Q32" s="32">
        <f t="shared" si="11"/>
        <v>12340</v>
      </c>
      <c r="R32" s="33">
        <f>SUM(R36)</f>
        <v>11500</v>
      </c>
      <c r="S32" s="33">
        <f t="shared" ref="S32:T32" si="57">SUM(S36)</f>
        <v>0</v>
      </c>
      <c r="T32" s="33">
        <f t="shared" si="57"/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 t="shared" ref="G33:H33" si="58">SUM(G34:G35)</f>
        <v>0</v>
      </c>
      <c r="H33" s="37">
        <f t="shared" si="58"/>
        <v>0</v>
      </c>
      <c r="I33" s="36">
        <f t="shared" si="7"/>
        <v>353</v>
      </c>
      <c r="J33" s="37">
        <f>SUM(J34:J35)</f>
        <v>353</v>
      </c>
      <c r="K33" s="37">
        <f t="shared" ref="K33:L33" si="59">SUM(K34:K35)</f>
        <v>0</v>
      </c>
      <c r="L33" s="37">
        <f t="shared" si="59"/>
        <v>0</v>
      </c>
      <c r="M33" s="36">
        <f t="shared" si="9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11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7"/>
        <v>309</v>
      </c>
      <c r="J34" s="37">
        <v>309</v>
      </c>
      <c r="K34" s="37">
        <v>0</v>
      </c>
      <c r="L34" s="37">
        <v>0</v>
      </c>
      <c r="M34" s="36">
        <f t="shared" si="9"/>
        <v>309</v>
      </c>
      <c r="N34" s="37">
        <v>309</v>
      </c>
      <c r="O34" s="37">
        <v>0</v>
      </c>
      <c r="P34" s="37">
        <v>0</v>
      </c>
      <c r="Q34" s="36">
        <f t="shared" si="11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7"/>
        <v>44</v>
      </c>
      <c r="J35" s="37">
        <v>44</v>
      </c>
      <c r="K35" s="37">
        <v>0</v>
      </c>
      <c r="L35" s="37">
        <v>0</v>
      </c>
      <c r="M35" s="36">
        <f t="shared" si="9"/>
        <v>44</v>
      </c>
      <c r="N35" s="37">
        <v>44</v>
      </c>
      <c r="O35" s="37">
        <v>0</v>
      </c>
      <c r="P35" s="37">
        <v>0</v>
      </c>
      <c r="Q35" s="36">
        <f t="shared" si="11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7"/>
        <v>12245</v>
      </c>
      <c r="J36" s="37">
        <v>11500</v>
      </c>
      <c r="K36" s="37">
        <v>0</v>
      </c>
      <c r="L36" s="37">
        <v>745</v>
      </c>
      <c r="M36" s="36">
        <f t="shared" si="9"/>
        <v>12245</v>
      </c>
      <c r="N36" s="37">
        <v>11500</v>
      </c>
      <c r="O36" s="37">
        <v>0</v>
      </c>
      <c r="P36" s="37">
        <v>745</v>
      </c>
      <c r="Q36" s="36">
        <f t="shared" si="11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 t="shared" ref="G37:H37" si="60">SUM(G41:G44)</f>
        <v>0</v>
      </c>
      <c r="H37" s="33">
        <f t="shared" si="60"/>
        <v>40</v>
      </c>
      <c r="I37" s="32">
        <f t="shared" si="7"/>
        <v>27190</v>
      </c>
      <c r="J37" s="33">
        <f t="shared" ref="J37:L37" si="61">SUM(J41:J44)</f>
        <v>27150</v>
      </c>
      <c r="K37" s="33">
        <f t="shared" si="61"/>
        <v>0</v>
      </c>
      <c r="L37" s="33">
        <f t="shared" si="61"/>
        <v>40</v>
      </c>
      <c r="M37" s="32">
        <f t="shared" si="9"/>
        <v>27190</v>
      </c>
      <c r="N37" s="33">
        <f t="shared" ref="N37:P37" si="62">SUM(N41:N44)</f>
        <v>27150</v>
      </c>
      <c r="O37" s="33">
        <f t="shared" si="62"/>
        <v>0</v>
      </c>
      <c r="P37" s="33">
        <f t="shared" si="62"/>
        <v>40</v>
      </c>
      <c r="Q37" s="32">
        <f t="shared" si="11"/>
        <v>27195</v>
      </c>
      <c r="R37" s="33">
        <f t="shared" ref="R37:T37" si="63">SUM(R41:R44)</f>
        <v>27150</v>
      </c>
      <c r="S37" s="33">
        <f t="shared" si="63"/>
        <v>0</v>
      </c>
      <c r="T37" s="33">
        <f t="shared" si="63"/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 t="shared" ref="G38:H38" si="64">SUM(G39:G40)</f>
        <v>0</v>
      </c>
      <c r="H38" s="36">
        <f t="shared" si="64"/>
        <v>0</v>
      </c>
      <c r="I38" s="36">
        <f t="shared" si="7"/>
        <v>2283</v>
      </c>
      <c r="J38" s="36">
        <f>SUM(J39:J40)</f>
        <v>2283</v>
      </c>
      <c r="K38" s="36">
        <f t="shared" ref="K38:L38" si="65">SUM(K39:K40)</f>
        <v>0</v>
      </c>
      <c r="L38" s="36">
        <f t="shared" si="65"/>
        <v>0</v>
      </c>
      <c r="M38" s="36">
        <f t="shared" si="9"/>
        <v>2283</v>
      </c>
      <c r="N38" s="36">
        <f>SUM(N39:N40)</f>
        <v>2283</v>
      </c>
      <c r="O38" s="36">
        <f t="shared" ref="O38:P38" si="66">SUM(O39:O40)</f>
        <v>0</v>
      </c>
      <c r="P38" s="36">
        <f t="shared" si="66"/>
        <v>0</v>
      </c>
      <c r="Q38" s="36">
        <f t="shared" si="11"/>
        <v>2283</v>
      </c>
      <c r="R38" s="36">
        <f>SUM(R39:R40)</f>
        <v>2283</v>
      </c>
      <c r="S38" s="36">
        <f t="shared" ref="S38:T38" si="67">SUM(S39:S40)</f>
        <v>0</v>
      </c>
      <c r="T38" s="36">
        <f t="shared" si="67"/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7"/>
        <v>1961</v>
      </c>
      <c r="J39" s="37">
        <f>1818+128+15</f>
        <v>1961</v>
      </c>
      <c r="K39" s="37">
        <v>0</v>
      </c>
      <c r="L39" s="37">
        <v>0</v>
      </c>
      <c r="M39" s="36">
        <f t="shared" si="9"/>
        <v>1961</v>
      </c>
      <c r="N39" s="37">
        <f>1818+128+15</f>
        <v>1961</v>
      </c>
      <c r="O39" s="37">
        <v>0</v>
      </c>
      <c r="P39" s="37">
        <v>0</v>
      </c>
      <c r="Q39" s="36">
        <f t="shared" si="11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7"/>
        <v>322</v>
      </c>
      <c r="J40" s="37">
        <f>300+15+7</f>
        <v>322</v>
      </c>
      <c r="K40" s="37">
        <v>0</v>
      </c>
      <c r="L40" s="37">
        <v>0</v>
      </c>
      <c r="M40" s="36">
        <f t="shared" si="9"/>
        <v>322</v>
      </c>
      <c r="N40" s="37">
        <f>300+15+7</f>
        <v>322</v>
      </c>
      <c r="O40" s="37">
        <v>0</v>
      </c>
      <c r="P40" s="37">
        <v>0</v>
      </c>
      <c r="Q40" s="36">
        <f t="shared" si="11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7"/>
        <v>11040</v>
      </c>
      <c r="J41" s="37">
        <v>11000</v>
      </c>
      <c r="K41" s="37">
        <v>0</v>
      </c>
      <c r="L41" s="37">
        <v>40</v>
      </c>
      <c r="M41" s="40">
        <f t="shared" si="9"/>
        <v>11040</v>
      </c>
      <c r="N41" s="37">
        <v>11000</v>
      </c>
      <c r="O41" s="37">
        <v>0</v>
      </c>
      <c r="P41" s="37">
        <v>40</v>
      </c>
      <c r="Q41" s="40">
        <f t="shared" si="11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7"/>
        <v>10000</v>
      </c>
      <c r="J42" s="37">
        <v>10000</v>
      </c>
      <c r="K42" s="37">
        <v>0</v>
      </c>
      <c r="L42" s="37">
        <v>0</v>
      </c>
      <c r="M42" s="40">
        <f t="shared" si="9"/>
        <v>10000</v>
      </c>
      <c r="N42" s="37">
        <v>10000</v>
      </c>
      <c r="O42" s="37">
        <v>0</v>
      </c>
      <c r="P42" s="37">
        <v>0</v>
      </c>
      <c r="Q42" s="40">
        <f t="shared" si="11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7"/>
        <v>2000</v>
      </c>
      <c r="J43" s="37">
        <v>2000</v>
      </c>
      <c r="K43" s="37">
        <v>0</v>
      </c>
      <c r="L43" s="37">
        <v>0</v>
      </c>
      <c r="M43" s="40">
        <f t="shared" si="9"/>
        <v>2000</v>
      </c>
      <c r="N43" s="37">
        <v>2000</v>
      </c>
      <c r="O43" s="37">
        <v>0</v>
      </c>
      <c r="P43" s="37">
        <v>0</v>
      </c>
      <c r="Q43" s="40">
        <f t="shared" si="11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7"/>
        <v>4150</v>
      </c>
      <c r="J44" s="37">
        <f>3700+450</f>
        <v>4150</v>
      </c>
      <c r="K44" s="37">
        <v>0</v>
      </c>
      <c r="L44" s="37">
        <v>0</v>
      </c>
      <c r="M44" s="40">
        <f t="shared" si="9"/>
        <v>4150</v>
      </c>
      <c r="N44" s="37">
        <f>3700+450</f>
        <v>4150</v>
      </c>
      <c r="O44" s="37">
        <v>0</v>
      </c>
      <c r="P44" s="37">
        <v>0</v>
      </c>
      <c r="Q44" s="40">
        <f t="shared" si="11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 t="shared" ref="G45:H45" si="68">SUM(G49)</f>
        <v>0</v>
      </c>
      <c r="H45" s="33">
        <f t="shared" si="68"/>
        <v>15</v>
      </c>
      <c r="I45" s="32">
        <f t="shared" si="7"/>
        <v>1115</v>
      </c>
      <c r="J45" s="33">
        <f>SUM(J49)</f>
        <v>1100</v>
      </c>
      <c r="K45" s="33">
        <f t="shared" ref="K45:L45" si="69">SUM(K49)</f>
        <v>0</v>
      </c>
      <c r="L45" s="33">
        <f t="shared" si="69"/>
        <v>15</v>
      </c>
      <c r="M45" s="32">
        <f t="shared" si="9"/>
        <v>1115</v>
      </c>
      <c r="N45" s="33">
        <f>SUM(N49)</f>
        <v>1100</v>
      </c>
      <c r="O45" s="33">
        <f t="shared" ref="O45:P45" si="70">SUM(O49)</f>
        <v>0</v>
      </c>
      <c r="P45" s="33">
        <f t="shared" si="70"/>
        <v>15</v>
      </c>
      <c r="Q45" s="32">
        <f t="shared" si="11"/>
        <v>1115</v>
      </c>
      <c r="R45" s="33">
        <f>SUM(R49)</f>
        <v>1100</v>
      </c>
      <c r="S45" s="33">
        <f t="shared" ref="S45:T45" si="71">SUM(S49)</f>
        <v>0</v>
      </c>
      <c r="T45" s="33">
        <f t="shared" si="71"/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 t="shared" ref="G46:H46" si="72">SUM(G47:G48)</f>
        <v>0</v>
      </c>
      <c r="H46" s="36">
        <f t="shared" si="72"/>
        <v>0</v>
      </c>
      <c r="I46" s="36">
        <f t="shared" si="7"/>
        <v>43</v>
      </c>
      <c r="J46" s="36">
        <f>SUM(J47:J48)</f>
        <v>43</v>
      </c>
      <c r="K46" s="36">
        <f t="shared" ref="K46:L46" si="73">SUM(K47:K48)</f>
        <v>0</v>
      </c>
      <c r="L46" s="36">
        <f t="shared" si="73"/>
        <v>0</v>
      </c>
      <c r="M46" s="36">
        <f t="shared" si="9"/>
        <v>43</v>
      </c>
      <c r="N46" s="36">
        <f>SUM(N47:N48)</f>
        <v>43</v>
      </c>
      <c r="O46" s="36">
        <f t="shared" ref="O46:P46" si="74">SUM(O47:O48)</f>
        <v>0</v>
      </c>
      <c r="P46" s="36">
        <f t="shared" si="74"/>
        <v>0</v>
      </c>
      <c r="Q46" s="36">
        <f t="shared" si="11"/>
        <v>43</v>
      </c>
      <c r="R46" s="36">
        <f>SUM(R47:R48)</f>
        <v>43</v>
      </c>
      <c r="S46" s="36">
        <f t="shared" ref="S46:T46" si="75">SUM(S47:S48)</f>
        <v>0</v>
      </c>
      <c r="T46" s="36">
        <f t="shared" si="75"/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7"/>
        <v>37</v>
      </c>
      <c r="J47" s="37">
        <v>37</v>
      </c>
      <c r="K47" s="37">
        <v>0</v>
      </c>
      <c r="L47" s="37">
        <v>0</v>
      </c>
      <c r="M47" s="36">
        <f t="shared" si="9"/>
        <v>37</v>
      </c>
      <c r="N47" s="37">
        <v>37</v>
      </c>
      <c r="O47" s="37">
        <v>0</v>
      </c>
      <c r="P47" s="37">
        <v>0</v>
      </c>
      <c r="Q47" s="36">
        <f t="shared" si="11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7"/>
        <v>6</v>
      </c>
      <c r="J48" s="37">
        <v>6</v>
      </c>
      <c r="K48" s="37">
        <v>0</v>
      </c>
      <c r="L48" s="37">
        <v>0</v>
      </c>
      <c r="M48" s="36">
        <f t="shared" si="9"/>
        <v>6</v>
      </c>
      <c r="N48" s="37">
        <v>6</v>
      </c>
      <c r="O48" s="37">
        <v>0</v>
      </c>
      <c r="P48" s="37">
        <v>0</v>
      </c>
      <c r="Q48" s="36">
        <f t="shared" si="11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7"/>
        <v>1115</v>
      </c>
      <c r="J49" s="37">
        <v>1100</v>
      </c>
      <c r="K49" s="37">
        <v>0</v>
      </c>
      <c r="L49" s="37">
        <v>15</v>
      </c>
      <c r="M49" s="40">
        <f t="shared" si="9"/>
        <v>1115</v>
      </c>
      <c r="N49" s="37">
        <v>1100</v>
      </c>
      <c r="O49" s="37">
        <v>0</v>
      </c>
      <c r="P49" s="37">
        <v>15</v>
      </c>
      <c r="Q49" s="40">
        <f t="shared" si="11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 t="shared" ref="G50:H50" si="76">SUM(G54)</f>
        <v>0</v>
      </c>
      <c r="H50" s="33">
        <f t="shared" si="76"/>
        <v>345</v>
      </c>
      <c r="I50" s="32">
        <f t="shared" si="7"/>
        <v>3000</v>
      </c>
      <c r="J50" s="33">
        <f>SUM(J54)</f>
        <v>2600</v>
      </c>
      <c r="K50" s="33">
        <f t="shared" ref="K50:L50" si="77">SUM(K54)</f>
        <v>0</v>
      </c>
      <c r="L50" s="33">
        <f t="shared" si="77"/>
        <v>400</v>
      </c>
      <c r="M50" s="32">
        <f t="shared" si="9"/>
        <v>3000</v>
      </c>
      <c r="N50" s="33">
        <f>SUM(N54)</f>
        <v>2600</v>
      </c>
      <c r="O50" s="33">
        <f t="shared" ref="O50:P50" si="78">SUM(O54)</f>
        <v>0</v>
      </c>
      <c r="P50" s="33">
        <f t="shared" si="78"/>
        <v>400</v>
      </c>
      <c r="Q50" s="32">
        <f t="shared" si="11"/>
        <v>3000</v>
      </c>
      <c r="R50" s="33">
        <f>SUM(R54)</f>
        <v>2600</v>
      </c>
      <c r="S50" s="33">
        <f t="shared" ref="S50:T50" si="79">SUM(S54)</f>
        <v>0</v>
      </c>
      <c r="T50" s="33">
        <f t="shared" si="79"/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 t="shared" ref="G51:H51" si="80">SUM(G52:G53)</f>
        <v>0</v>
      </c>
      <c r="H51" s="36">
        <f t="shared" si="80"/>
        <v>0</v>
      </c>
      <c r="I51" s="36">
        <f t="shared" si="7"/>
        <v>121</v>
      </c>
      <c r="J51" s="36">
        <f>SUM(J52:J53)</f>
        <v>121</v>
      </c>
      <c r="K51" s="36">
        <f t="shared" ref="K51:L51" si="81">SUM(K52:K53)</f>
        <v>0</v>
      </c>
      <c r="L51" s="36">
        <f t="shared" si="81"/>
        <v>0</v>
      </c>
      <c r="M51" s="36">
        <f t="shared" si="9"/>
        <v>121</v>
      </c>
      <c r="N51" s="36">
        <f>SUM(N52:N53)</f>
        <v>121</v>
      </c>
      <c r="O51" s="36">
        <f t="shared" ref="O51:P51" si="82">SUM(O52:O53)</f>
        <v>0</v>
      </c>
      <c r="P51" s="36">
        <f t="shared" si="82"/>
        <v>0</v>
      </c>
      <c r="Q51" s="36">
        <f t="shared" si="11"/>
        <v>121</v>
      </c>
      <c r="R51" s="36">
        <f>SUM(R52:R53)</f>
        <v>121</v>
      </c>
      <c r="S51" s="36">
        <f t="shared" ref="S51:T51" si="83">SUM(S52:S53)</f>
        <v>0</v>
      </c>
      <c r="T51" s="36">
        <f t="shared" si="83"/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7"/>
        <v>62</v>
      </c>
      <c r="J52" s="37">
        <v>62</v>
      </c>
      <c r="K52" s="37">
        <v>0</v>
      </c>
      <c r="L52" s="37">
        <v>0</v>
      </c>
      <c r="M52" s="36">
        <f t="shared" si="9"/>
        <v>62</v>
      </c>
      <c r="N52" s="37">
        <v>62</v>
      </c>
      <c r="O52" s="37">
        <v>0</v>
      </c>
      <c r="P52" s="37">
        <v>0</v>
      </c>
      <c r="Q52" s="36">
        <f t="shared" si="11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7"/>
        <v>59</v>
      </c>
      <c r="J53" s="37">
        <v>59</v>
      </c>
      <c r="K53" s="37">
        <v>0</v>
      </c>
      <c r="L53" s="37">
        <v>0</v>
      </c>
      <c r="M53" s="36">
        <f t="shared" si="9"/>
        <v>59</v>
      </c>
      <c r="N53" s="37">
        <v>59</v>
      </c>
      <c r="O53" s="37">
        <v>0</v>
      </c>
      <c r="P53" s="37">
        <v>0</v>
      </c>
      <c r="Q53" s="36">
        <f t="shared" si="11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7"/>
        <v>3000</v>
      </c>
      <c r="J54" s="37">
        <v>2600</v>
      </c>
      <c r="K54" s="37">
        <v>0</v>
      </c>
      <c r="L54" s="37">
        <v>400</v>
      </c>
      <c r="M54" s="40">
        <f t="shared" si="9"/>
        <v>3000</v>
      </c>
      <c r="N54" s="37">
        <v>2600</v>
      </c>
      <c r="O54" s="37">
        <v>0</v>
      </c>
      <c r="P54" s="37">
        <v>400</v>
      </c>
      <c r="Q54" s="40">
        <f t="shared" si="11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84">SUM(F55:H55)</f>
        <v>1000</v>
      </c>
      <c r="F55" s="33">
        <f>SUM(F59:F62)</f>
        <v>1000</v>
      </c>
      <c r="G55" s="33">
        <f t="shared" ref="G55:H55" si="85">SUM(G59:G62)</f>
        <v>0</v>
      </c>
      <c r="H55" s="33">
        <f t="shared" si="85"/>
        <v>0</v>
      </c>
      <c r="I55" s="32">
        <f t="shared" ref="I55:I62" si="86">SUM(J55:L55)</f>
        <v>1000</v>
      </c>
      <c r="J55" s="33">
        <f t="shared" ref="J55:T55" si="87">SUM(J59:J62)</f>
        <v>1000</v>
      </c>
      <c r="K55" s="33">
        <f t="shared" si="87"/>
        <v>0</v>
      </c>
      <c r="L55" s="33">
        <f t="shared" si="87"/>
        <v>0</v>
      </c>
      <c r="M55" s="32">
        <f t="shared" ref="M55:M62" si="88">SUM(N55:P55)</f>
        <v>1000</v>
      </c>
      <c r="N55" s="33">
        <f t="shared" si="87"/>
        <v>1000</v>
      </c>
      <c r="O55" s="33">
        <f t="shared" si="87"/>
        <v>0</v>
      </c>
      <c r="P55" s="33">
        <f t="shared" si="87"/>
        <v>0</v>
      </c>
      <c r="Q55" s="32">
        <f t="shared" ref="Q55:Q62" si="89">SUM(R55:T55)</f>
        <v>1000</v>
      </c>
      <c r="R55" s="33">
        <f t="shared" si="87"/>
        <v>1000</v>
      </c>
      <c r="S55" s="33">
        <f t="shared" si="87"/>
        <v>0</v>
      </c>
      <c r="T55" s="33">
        <f t="shared" si="87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84"/>
        <v>13</v>
      </c>
      <c r="F56" s="36">
        <f>SUM(F57:F58)</f>
        <v>13</v>
      </c>
      <c r="G56" s="36">
        <f t="shared" ref="G56:H56" si="90">SUM(G57:G58)</f>
        <v>0</v>
      </c>
      <c r="H56" s="36">
        <f t="shared" si="90"/>
        <v>0</v>
      </c>
      <c r="I56" s="36">
        <f t="shared" si="86"/>
        <v>13</v>
      </c>
      <c r="J56" s="36">
        <f>SUM(J57:J58)</f>
        <v>13</v>
      </c>
      <c r="K56" s="36">
        <f t="shared" ref="K56:L56" si="91">SUM(K57:K58)</f>
        <v>0</v>
      </c>
      <c r="L56" s="36">
        <f t="shared" si="91"/>
        <v>0</v>
      </c>
      <c r="M56" s="36">
        <f t="shared" si="88"/>
        <v>13</v>
      </c>
      <c r="N56" s="36">
        <f>SUM(N57:N58)</f>
        <v>13</v>
      </c>
      <c r="O56" s="36">
        <f t="shared" ref="O56:P56" si="92">SUM(O57:O58)</f>
        <v>0</v>
      </c>
      <c r="P56" s="36">
        <f t="shared" si="92"/>
        <v>0</v>
      </c>
      <c r="Q56" s="36">
        <f t="shared" si="89"/>
        <v>13</v>
      </c>
      <c r="R56" s="36">
        <f>SUM(R57:R58)</f>
        <v>13</v>
      </c>
      <c r="S56" s="36">
        <f t="shared" ref="S56:T56" si="93">SUM(S57:S58)</f>
        <v>0</v>
      </c>
      <c r="T56" s="36">
        <f t="shared" si="93"/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84"/>
        <v>8</v>
      </c>
      <c r="F57" s="37">
        <v>8</v>
      </c>
      <c r="G57" s="37">
        <v>0</v>
      </c>
      <c r="H57" s="37">
        <v>0</v>
      </c>
      <c r="I57" s="36">
        <f t="shared" si="86"/>
        <v>8</v>
      </c>
      <c r="J57" s="37">
        <v>8</v>
      </c>
      <c r="K57" s="37">
        <v>0</v>
      </c>
      <c r="L57" s="37">
        <v>0</v>
      </c>
      <c r="M57" s="36">
        <f t="shared" si="88"/>
        <v>8</v>
      </c>
      <c r="N57" s="37">
        <v>8</v>
      </c>
      <c r="O57" s="37">
        <v>0</v>
      </c>
      <c r="P57" s="37">
        <v>0</v>
      </c>
      <c r="Q57" s="36">
        <f t="shared" si="89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84"/>
        <v>5</v>
      </c>
      <c r="F58" s="37">
        <v>5</v>
      </c>
      <c r="G58" s="37">
        <v>0</v>
      </c>
      <c r="H58" s="37">
        <v>0</v>
      </c>
      <c r="I58" s="36">
        <f t="shared" si="86"/>
        <v>5</v>
      </c>
      <c r="J58" s="37">
        <v>5</v>
      </c>
      <c r="K58" s="37">
        <v>0</v>
      </c>
      <c r="L58" s="37">
        <v>0</v>
      </c>
      <c r="M58" s="36">
        <f t="shared" si="88"/>
        <v>5</v>
      </c>
      <c r="N58" s="37">
        <v>5</v>
      </c>
      <c r="O58" s="37">
        <v>0</v>
      </c>
      <c r="P58" s="37">
        <v>0</v>
      </c>
      <c r="Q58" s="36">
        <f t="shared" si="89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84"/>
        <v>350</v>
      </c>
      <c r="F59" s="37">
        <v>350</v>
      </c>
      <c r="G59" s="37">
        <v>0</v>
      </c>
      <c r="H59" s="37">
        <v>0</v>
      </c>
      <c r="I59" s="40">
        <f t="shared" si="86"/>
        <v>350</v>
      </c>
      <c r="J59" s="37">
        <v>350</v>
      </c>
      <c r="K59" s="37">
        <v>0</v>
      </c>
      <c r="L59" s="37">
        <v>0</v>
      </c>
      <c r="M59" s="40">
        <f t="shared" si="88"/>
        <v>350</v>
      </c>
      <c r="N59" s="37">
        <v>350</v>
      </c>
      <c r="O59" s="37">
        <v>0</v>
      </c>
      <c r="P59" s="37">
        <v>0</v>
      </c>
      <c r="Q59" s="40">
        <f t="shared" si="89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84"/>
        <v>100</v>
      </c>
      <c r="F60" s="37">
        <v>100</v>
      </c>
      <c r="G60" s="37"/>
      <c r="H60" s="37"/>
      <c r="I60" s="40">
        <f t="shared" si="86"/>
        <v>100</v>
      </c>
      <c r="J60" s="37">
        <v>100</v>
      </c>
      <c r="K60" s="37"/>
      <c r="L60" s="37"/>
      <c r="M60" s="40">
        <f t="shared" si="88"/>
        <v>100</v>
      </c>
      <c r="N60" s="37">
        <v>100</v>
      </c>
      <c r="O60" s="37"/>
      <c r="P60" s="37"/>
      <c r="Q60" s="40">
        <f t="shared" si="89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84"/>
        <v>100</v>
      </c>
      <c r="F61" s="37">
        <v>100</v>
      </c>
      <c r="G61" s="37">
        <v>0</v>
      </c>
      <c r="H61" s="37">
        <v>0</v>
      </c>
      <c r="I61" s="40">
        <f t="shared" si="86"/>
        <v>100</v>
      </c>
      <c r="J61" s="37">
        <v>100</v>
      </c>
      <c r="K61" s="37">
        <v>0</v>
      </c>
      <c r="L61" s="37">
        <v>0</v>
      </c>
      <c r="M61" s="40">
        <f t="shared" si="88"/>
        <v>100</v>
      </c>
      <c r="N61" s="37">
        <v>100</v>
      </c>
      <c r="O61" s="37">
        <v>0</v>
      </c>
      <c r="P61" s="37">
        <v>0</v>
      </c>
      <c r="Q61" s="40">
        <f t="shared" si="89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84"/>
        <v>450</v>
      </c>
      <c r="F62" s="37">
        <v>450</v>
      </c>
      <c r="G62" s="37"/>
      <c r="H62" s="64"/>
      <c r="I62" s="40">
        <f t="shared" si="86"/>
        <v>450</v>
      </c>
      <c r="J62" s="37">
        <v>450</v>
      </c>
      <c r="K62" s="37"/>
      <c r="L62" s="37"/>
      <c r="M62" s="40">
        <f t="shared" si="88"/>
        <v>450</v>
      </c>
      <c r="N62" s="37">
        <v>450</v>
      </c>
      <c r="O62" s="37"/>
      <c r="P62" s="37"/>
      <c r="Q62" s="40">
        <f t="shared" si="89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 t="shared" ref="G63:H63" si="94">G67+G73+G87+G105+G109</f>
        <v>0</v>
      </c>
      <c r="H63" s="19">
        <f t="shared" si="94"/>
        <v>0</v>
      </c>
      <c r="I63" s="19">
        <f t="shared" si="7"/>
        <v>3013000</v>
      </c>
      <c r="J63" s="19">
        <f>J67+J73+J87+J105+J109</f>
        <v>3013000</v>
      </c>
      <c r="K63" s="19">
        <f t="shared" ref="K63:L63" si="95">K67+K73+K87+K105+K109</f>
        <v>0</v>
      </c>
      <c r="L63" s="19">
        <f t="shared" si="95"/>
        <v>0</v>
      </c>
      <c r="M63" s="19">
        <f t="shared" si="9"/>
        <v>3078000</v>
      </c>
      <c r="N63" s="19">
        <f>N67+N73+N87+N105+N109</f>
        <v>3078000</v>
      </c>
      <c r="O63" s="19">
        <f t="shared" ref="O63:P63" si="96">O67+O73+O87+O105+O109</f>
        <v>0</v>
      </c>
      <c r="P63" s="19">
        <f t="shared" si="96"/>
        <v>0</v>
      </c>
      <c r="Q63" s="19">
        <f t="shared" si="11"/>
        <v>3144000</v>
      </c>
      <c r="R63" s="19">
        <f>R67+R73+R87+R105+R109</f>
        <v>3144000</v>
      </c>
      <c r="S63" s="19">
        <f t="shared" ref="S63:T63" si="97">S67+S73+S87+S105+S109</f>
        <v>0</v>
      </c>
      <c r="T63" s="19">
        <f t="shared" si="97"/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98">G68+G74+G88+G106</f>
        <v>0</v>
      </c>
      <c r="H64" s="36">
        <f t="shared" si="98"/>
        <v>0</v>
      </c>
      <c r="I64" s="36">
        <f t="shared" si="7"/>
        <v>1021</v>
      </c>
      <c r="J64" s="84">
        <f t="shared" ref="J64:J65" si="99">J68+J74+J88+J106+J110</f>
        <v>1021</v>
      </c>
      <c r="K64" s="36">
        <f t="shared" ref="K64:L66" si="100">K68+K74+K88+K106</f>
        <v>0</v>
      </c>
      <c r="L64" s="36">
        <f t="shared" si="100"/>
        <v>0</v>
      </c>
      <c r="M64" s="36">
        <f t="shared" si="9"/>
        <v>1021</v>
      </c>
      <c r="N64" s="84">
        <f t="shared" ref="N64:N65" si="101">N68+N74+N88+N106+N110</f>
        <v>1021</v>
      </c>
      <c r="O64" s="36">
        <f t="shared" ref="O64:P66" si="102">O68+O74+O88+O106</f>
        <v>0</v>
      </c>
      <c r="P64" s="36">
        <f t="shared" si="102"/>
        <v>0</v>
      </c>
      <c r="Q64" s="36">
        <f t="shared" si="11"/>
        <v>1021</v>
      </c>
      <c r="R64" s="84">
        <f t="shared" ref="R64:R65" si="103">R68+R74+R88+R106+R110</f>
        <v>1021</v>
      </c>
      <c r="S64" s="36">
        <f t="shared" ref="S64:T66" si="104">S68+S74+S88+S106</f>
        <v>0</v>
      </c>
      <c r="T64" s="36">
        <f t="shared" si="104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98"/>
        <v>0</v>
      </c>
      <c r="H65" s="37">
        <f t="shared" si="98"/>
        <v>0</v>
      </c>
      <c r="I65" s="37">
        <f t="shared" si="7"/>
        <v>0</v>
      </c>
      <c r="J65" s="84">
        <f t="shared" si="99"/>
        <v>0</v>
      </c>
      <c r="K65" s="37">
        <f t="shared" si="100"/>
        <v>0</v>
      </c>
      <c r="L65" s="37">
        <f t="shared" si="100"/>
        <v>0</v>
      </c>
      <c r="M65" s="37">
        <f t="shared" si="9"/>
        <v>0</v>
      </c>
      <c r="N65" s="84">
        <f t="shared" si="101"/>
        <v>0</v>
      </c>
      <c r="O65" s="37">
        <f t="shared" si="102"/>
        <v>0</v>
      </c>
      <c r="P65" s="37">
        <f t="shared" si="102"/>
        <v>0</v>
      </c>
      <c r="Q65" s="37">
        <f t="shared" si="11"/>
        <v>0</v>
      </c>
      <c r="R65" s="84">
        <f t="shared" si="103"/>
        <v>0</v>
      </c>
      <c r="S65" s="37">
        <f t="shared" si="104"/>
        <v>0</v>
      </c>
      <c r="T65" s="37">
        <f t="shared" si="104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98"/>
        <v>0</v>
      </c>
      <c r="H66" s="36">
        <f t="shared" si="98"/>
        <v>0</v>
      </c>
      <c r="I66" s="36">
        <f t="shared" si="7"/>
        <v>1021</v>
      </c>
      <c r="J66" s="84">
        <f>J70+J76+J90+J108+J112</f>
        <v>1021</v>
      </c>
      <c r="K66" s="36">
        <f t="shared" si="100"/>
        <v>0</v>
      </c>
      <c r="L66" s="36">
        <f t="shared" si="100"/>
        <v>0</v>
      </c>
      <c r="M66" s="36">
        <f t="shared" si="9"/>
        <v>1021</v>
      </c>
      <c r="N66" s="84">
        <f>N70+N76+N90+N108+N112</f>
        <v>1021</v>
      </c>
      <c r="O66" s="36">
        <f t="shared" si="102"/>
        <v>0</v>
      </c>
      <c r="P66" s="36">
        <f t="shared" si="102"/>
        <v>0</v>
      </c>
      <c r="Q66" s="36">
        <f t="shared" si="11"/>
        <v>1021</v>
      </c>
      <c r="R66" s="84">
        <f>R70+R76+R90+R108+R112</f>
        <v>1021</v>
      </c>
      <c r="S66" s="36">
        <f t="shared" si="104"/>
        <v>0</v>
      </c>
      <c r="T66" s="36">
        <f t="shared" si="104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 t="shared" ref="G67:H67" si="105">SUM(G71:G72)</f>
        <v>0</v>
      </c>
      <c r="H67" s="33">
        <f t="shared" si="105"/>
        <v>0</v>
      </c>
      <c r="I67" s="32">
        <f t="shared" si="7"/>
        <v>2215000</v>
      </c>
      <c r="J67" s="33">
        <f>SUM(J71:J72)</f>
        <v>2215000</v>
      </c>
      <c r="K67" s="33">
        <f t="shared" ref="K67:L67" si="106">SUM(K71:K72)</f>
        <v>0</v>
      </c>
      <c r="L67" s="33">
        <f t="shared" si="106"/>
        <v>0</v>
      </c>
      <c r="M67" s="32">
        <f t="shared" si="9"/>
        <v>2257000</v>
      </c>
      <c r="N67" s="33">
        <f>SUM(N71:N72)</f>
        <v>2257000</v>
      </c>
      <c r="O67" s="33">
        <f t="shared" ref="O67:P67" si="107">SUM(O71:O72)</f>
        <v>0</v>
      </c>
      <c r="P67" s="33">
        <f t="shared" si="107"/>
        <v>0</v>
      </c>
      <c r="Q67" s="32">
        <f t="shared" si="11"/>
        <v>2315000</v>
      </c>
      <c r="R67" s="33">
        <f>SUM(R71:R72)</f>
        <v>2315000</v>
      </c>
      <c r="S67" s="33">
        <f t="shared" ref="S67:T67" si="108">SUM(S71:S72)</f>
        <v>0</v>
      </c>
      <c r="T67" s="33">
        <f t="shared" si="108"/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109">SUM(F69:F70)</f>
        <v>0</v>
      </c>
      <c r="G68" s="36">
        <f t="shared" si="109"/>
        <v>0</v>
      </c>
      <c r="H68" s="36">
        <f t="shared" si="109"/>
        <v>0</v>
      </c>
      <c r="I68" s="36">
        <f t="shared" si="7"/>
        <v>0</v>
      </c>
      <c r="J68" s="36">
        <f t="shared" si="109"/>
        <v>0</v>
      </c>
      <c r="K68" s="36">
        <f t="shared" si="109"/>
        <v>0</v>
      </c>
      <c r="L68" s="36">
        <f t="shared" si="109"/>
        <v>0</v>
      </c>
      <c r="M68" s="36">
        <f t="shared" si="9"/>
        <v>0</v>
      </c>
      <c r="N68" s="36">
        <f t="shared" si="109"/>
        <v>0</v>
      </c>
      <c r="O68" s="36">
        <f t="shared" si="109"/>
        <v>0</v>
      </c>
      <c r="P68" s="36">
        <f t="shared" si="109"/>
        <v>0</v>
      </c>
      <c r="Q68" s="36">
        <f t="shared" si="11"/>
        <v>0</v>
      </c>
      <c r="R68" s="36">
        <f t="shared" ref="R68:T68" si="110">SUM(R69:R70)</f>
        <v>0</v>
      </c>
      <c r="S68" s="36">
        <f t="shared" si="110"/>
        <v>0</v>
      </c>
      <c r="T68" s="36">
        <f t="shared" si="110"/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7"/>
        <v>0</v>
      </c>
      <c r="J69" s="37">
        <v>0</v>
      </c>
      <c r="K69" s="37">
        <v>0</v>
      </c>
      <c r="L69" s="37">
        <v>0</v>
      </c>
      <c r="M69" s="37">
        <f t="shared" si="9"/>
        <v>0</v>
      </c>
      <c r="N69" s="37">
        <v>0</v>
      </c>
      <c r="O69" s="37">
        <v>0</v>
      </c>
      <c r="P69" s="37">
        <v>0</v>
      </c>
      <c r="Q69" s="37">
        <f t="shared" si="11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7"/>
        <v>0</v>
      </c>
      <c r="J70" s="37">
        <v>0</v>
      </c>
      <c r="K70" s="37">
        <v>0</v>
      </c>
      <c r="L70" s="37">
        <v>0</v>
      </c>
      <c r="M70" s="37">
        <f t="shared" si="9"/>
        <v>0</v>
      </c>
      <c r="N70" s="37">
        <v>0</v>
      </c>
      <c r="O70" s="37">
        <v>0</v>
      </c>
      <c r="P70" s="37">
        <v>0</v>
      </c>
      <c r="Q70" s="37">
        <f t="shared" si="11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7"/>
        <v>2100000</v>
      </c>
      <c r="J71" s="37">
        <v>2100000</v>
      </c>
      <c r="K71" s="37">
        <v>0</v>
      </c>
      <c r="L71" s="37">
        <v>0</v>
      </c>
      <c r="M71" s="40">
        <f t="shared" si="9"/>
        <v>2142000</v>
      </c>
      <c r="N71" s="37">
        <v>2142000</v>
      </c>
      <c r="O71" s="37">
        <v>0</v>
      </c>
      <c r="P71" s="37">
        <v>0</v>
      </c>
      <c r="Q71" s="40">
        <f t="shared" si="11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7"/>
        <v>115000</v>
      </c>
      <c r="J72" s="37">
        <v>115000</v>
      </c>
      <c r="K72" s="37">
        <v>0</v>
      </c>
      <c r="L72" s="37">
        <v>0</v>
      </c>
      <c r="M72" s="40">
        <f t="shared" si="9"/>
        <v>115000</v>
      </c>
      <c r="N72" s="37">
        <v>115000</v>
      </c>
      <c r="O72" s="37">
        <v>0</v>
      </c>
      <c r="P72" s="37">
        <v>0</v>
      </c>
      <c r="Q72" s="40">
        <f t="shared" si="11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 t="shared" ref="G73:H73" si="111">SUM(G77:G86)</f>
        <v>0</v>
      </c>
      <c r="H73" s="33">
        <f t="shared" si="111"/>
        <v>0</v>
      </c>
      <c r="I73" s="32">
        <f t="shared" si="7"/>
        <v>705100</v>
      </c>
      <c r="J73" s="33">
        <f>SUM(J77:J86)</f>
        <v>705100</v>
      </c>
      <c r="K73" s="33">
        <f t="shared" ref="K73:L73" si="112">SUM(K77:K86)</f>
        <v>0</v>
      </c>
      <c r="L73" s="33">
        <f t="shared" si="112"/>
        <v>0</v>
      </c>
      <c r="M73" s="32">
        <f t="shared" si="9"/>
        <v>724000</v>
      </c>
      <c r="N73" s="33">
        <f>SUM(N77:N86)</f>
        <v>724000</v>
      </c>
      <c r="O73" s="33">
        <f t="shared" ref="O73:P73" si="113">SUM(O77:O86)</f>
        <v>0</v>
      </c>
      <c r="P73" s="33">
        <f t="shared" si="113"/>
        <v>0</v>
      </c>
      <c r="Q73" s="32">
        <f t="shared" si="11"/>
        <v>731000</v>
      </c>
      <c r="R73" s="33">
        <f>SUM(R77:R86)</f>
        <v>731000</v>
      </c>
      <c r="S73" s="33">
        <f t="shared" ref="S73:T73" si="114">SUM(S77:S86)</f>
        <v>0</v>
      </c>
      <c r="T73" s="33">
        <f t="shared" si="114"/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 t="shared" ref="F74:H74" si="115">SUM(F75:F76)</f>
        <v>484</v>
      </c>
      <c r="G74" s="36">
        <f t="shared" si="115"/>
        <v>0</v>
      </c>
      <c r="H74" s="36">
        <f t="shared" si="115"/>
        <v>0</v>
      </c>
      <c r="I74" s="36">
        <f t="shared" si="7"/>
        <v>484</v>
      </c>
      <c r="J74" s="36">
        <f t="shared" ref="J74:L74" si="116">SUM(J75:J76)</f>
        <v>484</v>
      </c>
      <c r="K74" s="36">
        <f t="shared" si="116"/>
        <v>0</v>
      </c>
      <c r="L74" s="36">
        <f t="shared" si="116"/>
        <v>0</v>
      </c>
      <c r="M74" s="36">
        <f t="shared" si="9"/>
        <v>484</v>
      </c>
      <c r="N74" s="36">
        <f t="shared" ref="N74:P74" si="117">SUM(N75:N76)</f>
        <v>484</v>
      </c>
      <c r="O74" s="36">
        <f t="shared" si="117"/>
        <v>0</v>
      </c>
      <c r="P74" s="36">
        <f t="shared" si="117"/>
        <v>0</v>
      </c>
      <c r="Q74" s="36">
        <f t="shared" si="11"/>
        <v>484</v>
      </c>
      <c r="R74" s="36">
        <f t="shared" ref="R74:T74" si="118">SUM(R75:R76)</f>
        <v>484</v>
      </c>
      <c r="S74" s="36">
        <f t="shared" si="118"/>
        <v>0</v>
      </c>
      <c r="T74" s="36">
        <f t="shared" si="118"/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7"/>
        <v>0</v>
      </c>
      <c r="J75" s="37">
        <v>0</v>
      </c>
      <c r="K75" s="37">
        <v>0</v>
      </c>
      <c r="L75" s="37">
        <v>0</v>
      </c>
      <c r="M75" s="37">
        <f t="shared" si="9"/>
        <v>0</v>
      </c>
      <c r="N75" s="37">
        <v>0</v>
      </c>
      <c r="O75" s="37">
        <v>0</v>
      </c>
      <c r="P75" s="37">
        <v>0</v>
      </c>
      <c r="Q75" s="37">
        <f t="shared" si="11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7"/>
        <v>484</v>
      </c>
      <c r="J76" s="37">
        <v>484</v>
      </c>
      <c r="K76" s="37">
        <v>0</v>
      </c>
      <c r="L76" s="37">
        <v>0</v>
      </c>
      <c r="M76" s="36">
        <f t="shared" si="9"/>
        <v>484</v>
      </c>
      <c r="N76" s="37">
        <v>484</v>
      </c>
      <c r="O76" s="37">
        <v>0</v>
      </c>
      <c r="P76" s="37">
        <v>0</v>
      </c>
      <c r="Q76" s="36">
        <f t="shared" si="11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7"/>
        <v>280000</v>
      </c>
      <c r="J77" s="37">
        <v>280000</v>
      </c>
      <c r="K77" s="37">
        <v>0</v>
      </c>
      <c r="L77" s="37">
        <v>0</v>
      </c>
      <c r="M77" s="36">
        <f t="shared" si="9"/>
        <v>290000</v>
      </c>
      <c r="N77" s="37">
        <v>290000</v>
      </c>
      <c r="O77" s="37">
        <v>0</v>
      </c>
      <c r="P77" s="37">
        <v>0</v>
      </c>
      <c r="Q77" s="36">
        <f t="shared" si="11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7"/>
        <v>250160</v>
      </c>
      <c r="J78" s="37">
        <v>250160</v>
      </c>
      <c r="K78" s="37">
        <v>0</v>
      </c>
      <c r="L78" s="37">
        <v>0</v>
      </c>
      <c r="M78" s="36">
        <f t="shared" si="9"/>
        <v>251000</v>
      </c>
      <c r="N78" s="37">
        <v>251000</v>
      </c>
      <c r="O78" s="37">
        <v>0</v>
      </c>
      <c r="P78" s="37">
        <v>0</v>
      </c>
      <c r="Q78" s="36">
        <f t="shared" si="11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7"/>
        <v>126000</v>
      </c>
      <c r="J79" s="37">
        <v>126000</v>
      </c>
      <c r="K79" s="37">
        <v>0</v>
      </c>
      <c r="L79" s="37">
        <v>0</v>
      </c>
      <c r="M79" s="36">
        <f t="shared" si="9"/>
        <v>127000</v>
      </c>
      <c r="N79" s="37">
        <v>127000</v>
      </c>
      <c r="O79" s="37">
        <v>0</v>
      </c>
      <c r="P79" s="37">
        <v>0</v>
      </c>
      <c r="Q79" s="36">
        <f t="shared" si="11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7"/>
        <v>600</v>
      </c>
      <c r="J80" s="37">
        <v>600</v>
      </c>
      <c r="K80" s="37">
        <v>0</v>
      </c>
      <c r="L80" s="37">
        <v>0</v>
      </c>
      <c r="M80" s="36">
        <f t="shared" si="9"/>
        <v>700</v>
      </c>
      <c r="N80" s="37">
        <v>700</v>
      </c>
      <c r="O80" s="37">
        <v>0</v>
      </c>
      <c r="P80" s="37">
        <v>0</v>
      </c>
      <c r="Q80" s="36">
        <f t="shared" si="11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7"/>
        <v>25000</v>
      </c>
      <c r="J81" s="37">
        <v>25000</v>
      </c>
      <c r="K81" s="37">
        <v>0</v>
      </c>
      <c r="L81" s="37">
        <v>0</v>
      </c>
      <c r="M81" s="36">
        <f t="shared" si="9"/>
        <v>31860</v>
      </c>
      <c r="N81" s="37">
        <f>32000-140</f>
        <v>31860</v>
      </c>
      <c r="O81" s="37">
        <v>0</v>
      </c>
      <c r="P81" s="37">
        <v>0</v>
      </c>
      <c r="Q81" s="36">
        <f t="shared" si="11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7"/>
        <v>15000</v>
      </c>
      <c r="J82" s="37">
        <v>15000</v>
      </c>
      <c r="K82" s="37">
        <v>0</v>
      </c>
      <c r="L82" s="37">
        <v>0</v>
      </c>
      <c r="M82" s="36">
        <f t="shared" si="9"/>
        <v>15000</v>
      </c>
      <c r="N82" s="37">
        <v>15000</v>
      </c>
      <c r="O82" s="37">
        <v>0</v>
      </c>
      <c r="P82" s="37">
        <v>0</v>
      </c>
      <c r="Q82" s="36">
        <f t="shared" si="11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7"/>
        <v>1500</v>
      </c>
      <c r="J83" s="37">
        <v>1500</v>
      </c>
      <c r="K83" s="37">
        <v>0</v>
      </c>
      <c r="L83" s="37">
        <v>0</v>
      </c>
      <c r="M83" s="36">
        <f t="shared" si="9"/>
        <v>1600</v>
      </c>
      <c r="N83" s="37">
        <v>1600</v>
      </c>
      <c r="O83" s="37">
        <v>0</v>
      </c>
      <c r="P83" s="37">
        <v>0</v>
      </c>
      <c r="Q83" s="36">
        <f t="shared" si="11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119">SUM(F84:H84)</f>
        <v>5400</v>
      </c>
      <c r="F84" s="37">
        <v>5400</v>
      </c>
      <c r="G84" s="37">
        <v>0</v>
      </c>
      <c r="H84" s="37">
        <v>0</v>
      </c>
      <c r="I84" s="36">
        <f t="shared" ref="I84:I153" si="120">SUM(J84:L84)</f>
        <v>5400</v>
      </c>
      <c r="J84" s="37">
        <v>5400</v>
      </c>
      <c r="K84" s="37">
        <v>0</v>
      </c>
      <c r="L84" s="37">
        <v>0</v>
      </c>
      <c r="M84" s="36">
        <f t="shared" ref="M84:M153" si="121">SUM(N84:P84)</f>
        <v>5500</v>
      </c>
      <c r="N84" s="37">
        <v>5500</v>
      </c>
      <c r="O84" s="37">
        <v>0</v>
      </c>
      <c r="P84" s="37">
        <v>0</v>
      </c>
      <c r="Q84" s="36">
        <f t="shared" ref="Q84:Q153" si="122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119"/>
        <v>1440</v>
      </c>
      <c r="F85" s="37">
        <f>340+1100</f>
        <v>1440</v>
      </c>
      <c r="G85" s="37">
        <v>0</v>
      </c>
      <c r="H85" s="37">
        <v>0</v>
      </c>
      <c r="I85" s="36">
        <f t="shared" si="120"/>
        <v>1440</v>
      </c>
      <c r="J85" s="37">
        <f>340+1100</f>
        <v>1440</v>
      </c>
      <c r="K85" s="37">
        <v>0</v>
      </c>
      <c r="L85" s="37">
        <v>0</v>
      </c>
      <c r="M85" s="36">
        <f t="shared" si="121"/>
        <v>1340</v>
      </c>
      <c r="N85" s="37">
        <f>340+1000</f>
        <v>1340</v>
      </c>
      <c r="O85" s="37">
        <v>0</v>
      </c>
      <c r="P85" s="37">
        <v>0</v>
      </c>
      <c r="Q85" s="36">
        <f t="shared" si="122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119"/>
        <v>0</v>
      </c>
      <c r="F86" s="37">
        <v>0</v>
      </c>
      <c r="G86" s="37">
        <v>0</v>
      </c>
      <c r="H86" s="37">
        <v>0</v>
      </c>
      <c r="I86" s="36">
        <f t="shared" si="120"/>
        <v>0</v>
      </c>
      <c r="J86" s="37">
        <v>0</v>
      </c>
      <c r="K86" s="37">
        <v>0</v>
      </c>
      <c r="L86" s="37">
        <v>0</v>
      </c>
      <c r="M86" s="36">
        <f t="shared" si="121"/>
        <v>0</v>
      </c>
      <c r="N86" s="37">
        <v>0</v>
      </c>
      <c r="O86" s="37">
        <v>0</v>
      </c>
      <c r="P86" s="37">
        <v>0</v>
      </c>
      <c r="Q86" s="36">
        <f t="shared" si="122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119"/>
        <v>32000</v>
      </c>
      <c r="F87" s="33">
        <f t="shared" ref="F87:P87" si="123">SUM(F91:F104)</f>
        <v>32000</v>
      </c>
      <c r="G87" s="33">
        <f t="shared" si="123"/>
        <v>0</v>
      </c>
      <c r="H87" s="33">
        <f t="shared" si="123"/>
        <v>0</v>
      </c>
      <c r="I87" s="32">
        <f t="shared" si="120"/>
        <v>32000</v>
      </c>
      <c r="J87" s="33">
        <f t="shared" ref="J87" si="124">SUM(J91:J104)</f>
        <v>32000</v>
      </c>
      <c r="K87" s="33">
        <f t="shared" si="123"/>
        <v>0</v>
      </c>
      <c r="L87" s="33">
        <f t="shared" si="123"/>
        <v>0</v>
      </c>
      <c r="M87" s="32">
        <f t="shared" si="121"/>
        <v>35000</v>
      </c>
      <c r="N87" s="33">
        <f t="shared" si="123"/>
        <v>35000</v>
      </c>
      <c r="O87" s="33">
        <f t="shared" si="123"/>
        <v>0</v>
      </c>
      <c r="P87" s="33">
        <f t="shared" si="123"/>
        <v>0</v>
      </c>
      <c r="Q87" s="32">
        <f t="shared" si="122"/>
        <v>36000</v>
      </c>
      <c r="R87" s="33">
        <f t="shared" ref="R87:T87" si="125">SUM(R91:R104)</f>
        <v>36000</v>
      </c>
      <c r="S87" s="33">
        <f t="shared" si="125"/>
        <v>0</v>
      </c>
      <c r="T87" s="33">
        <f t="shared" si="125"/>
        <v>0</v>
      </c>
    </row>
    <row r="88" spans="2:20" ht="18" x14ac:dyDescent="0.25">
      <c r="B88" s="41"/>
      <c r="C88" s="42"/>
      <c r="D88" s="43" t="s">
        <v>151</v>
      </c>
      <c r="E88" s="36">
        <f t="shared" si="119"/>
        <v>0</v>
      </c>
      <c r="F88" s="36">
        <f t="shared" ref="F88:H88" si="126">SUM(F89:F90)</f>
        <v>0</v>
      </c>
      <c r="G88" s="36">
        <f t="shared" si="126"/>
        <v>0</v>
      </c>
      <c r="H88" s="36">
        <f t="shared" si="126"/>
        <v>0</v>
      </c>
      <c r="I88" s="36">
        <f t="shared" si="120"/>
        <v>0</v>
      </c>
      <c r="J88" s="36">
        <f t="shared" ref="J88" si="127">SUM(J89:J90)</f>
        <v>0</v>
      </c>
      <c r="K88" s="36">
        <f t="shared" ref="K88:L88" si="128">SUM(K89:K90)</f>
        <v>0</v>
      </c>
      <c r="L88" s="36">
        <f t="shared" si="128"/>
        <v>0</v>
      </c>
      <c r="M88" s="36">
        <f t="shared" si="121"/>
        <v>0</v>
      </c>
      <c r="N88" s="36">
        <f t="shared" ref="N88:P88" si="129">SUM(N89:N90)</f>
        <v>0</v>
      </c>
      <c r="O88" s="36">
        <f t="shared" si="129"/>
        <v>0</v>
      </c>
      <c r="P88" s="36">
        <f t="shared" si="129"/>
        <v>0</v>
      </c>
      <c r="Q88" s="36">
        <f t="shared" si="122"/>
        <v>0</v>
      </c>
      <c r="R88" s="36">
        <f t="shared" ref="R88:T88" si="130">SUM(R89:R90)</f>
        <v>0</v>
      </c>
      <c r="S88" s="36">
        <f t="shared" si="130"/>
        <v>0</v>
      </c>
      <c r="T88" s="36">
        <f t="shared" si="130"/>
        <v>0</v>
      </c>
    </row>
    <row r="89" spans="2:20" ht="18" x14ac:dyDescent="0.25">
      <c r="B89" s="41"/>
      <c r="C89" s="42"/>
      <c r="D89" s="44" t="s">
        <v>335</v>
      </c>
      <c r="E89" s="37">
        <f t="shared" si="119"/>
        <v>0</v>
      </c>
      <c r="F89" s="37">
        <v>0</v>
      </c>
      <c r="G89" s="37">
        <v>0</v>
      </c>
      <c r="H89" s="37">
        <v>0</v>
      </c>
      <c r="I89" s="37">
        <f t="shared" si="120"/>
        <v>0</v>
      </c>
      <c r="J89" s="37">
        <v>0</v>
      </c>
      <c r="K89" s="37">
        <v>0</v>
      </c>
      <c r="L89" s="37">
        <v>0</v>
      </c>
      <c r="M89" s="37">
        <f t="shared" si="121"/>
        <v>0</v>
      </c>
      <c r="N89" s="37">
        <v>0</v>
      </c>
      <c r="O89" s="37">
        <v>0</v>
      </c>
      <c r="P89" s="37">
        <v>0</v>
      </c>
      <c r="Q89" s="37">
        <f t="shared" si="122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119"/>
        <v>0</v>
      </c>
      <c r="F90" s="37">
        <v>0</v>
      </c>
      <c r="G90" s="37">
        <v>0</v>
      </c>
      <c r="H90" s="37">
        <v>0</v>
      </c>
      <c r="I90" s="36">
        <f t="shared" si="120"/>
        <v>0</v>
      </c>
      <c r="J90" s="37">
        <v>0</v>
      </c>
      <c r="K90" s="37">
        <v>0</v>
      </c>
      <c r="L90" s="37">
        <v>0</v>
      </c>
      <c r="M90" s="36">
        <f t="shared" si="121"/>
        <v>0</v>
      </c>
      <c r="N90" s="37">
        <v>0</v>
      </c>
      <c r="O90" s="37">
        <v>0</v>
      </c>
      <c r="P90" s="37">
        <v>0</v>
      </c>
      <c r="Q90" s="36">
        <f t="shared" si="122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119"/>
        <v>1800</v>
      </c>
      <c r="F91" s="45">
        <v>1800</v>
      </c>
      <c r="G91" s="45">
        <v>0</v>
      </c>
      <c r="H91" s="45">
        <v>0</v>
      </c>
      <c r="I91" s="40">
        <f t="shared" si="120"/>
        <v>1800</v>
      </c>
      <c r="J91" s="45">
        <v>1800</v>
      </c>
      <c r="K91" s="45">
        <v>0</v>
      </c>
      <c r="L91" s="45">
        <v>0</v>
      </c>
      <c r="M91" s="40">
        <f t="shared" si="121"/>
        <v>2500</v>
      </c>
      <c r="N91" s="45">
        <v>2500</v>
      </c>
      <c r="O91" s="45">
        <v>0</v>
      </c>
      <c r="P91" s="45">
        <v>0</v>
      </c>
      <c r="Q91" s="40">
        <f t="shared" si="122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119"/>
        <v>2200</v>
      </c>
      <c r="F92" s="45">
        <v>2200</v>
      </c>
      <c r="G92" s="45">
        <v>0</v>
      </c>
      <c r="H92" s="45">
        <v>0</v>
      </c>
      <c r="I92" s="40">
        <f t="shared" si="120"/>
        <v>2200</v>
      </c>
      <c r="J92" s="45">
        <v>2200</v>
      </c>
      <c r="K92" s="45">
        <v>0</v>
      </c>
      <c r="L92" s="45">
        <v>0</v>
      </c>
      <c r="M92" s="40">
        <f t="shared" si="121"/>
        <v>2500</v>
      </c>
      <c r="N92" s="45">
        <v>2500</v>
      </c>
      <c r="O92" s="45">
        <v>0</v>
      </c>
      <c r="P92" s="45">
        <v>0</v>
      </c>
      <c r="Q92" s="40">
        <f t="shared" si="122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119"/>
        <v>3245</v>
      </c>
      <c r="F93" s="45">
        <v>3245</v>
      </c>
      <c r="G93" s="45">
        <v>0</v>
      </c>
      <c r="H93" s="45">
        <v>0</v>
      </c>
      <c r="I93" s="40">
        <f t="shared" si="120"/>
        <v>3245</v>
      </c>
      <c r="J93" s="45">
        <v>3245</v>
      </c>
      <c r="K93" s="45">
        <v>0</v>
      </c>
      <c r="L93" s="45">
        <v>0</v>
      </c>
      <c r="M93" s="40">
        <f t="shared" si="121"/>
        <v>3500</v>
      </c>
      <c r="N93" s="45">
        <v>3500</v>
      </c>
      <c r="O93" s="45">
        <v>0</v>
      </c>
      <c r="P93" s="45">
        <v>0</v>
      </c>
      <c r="Q93" s="40">
        <f t="shared" si="122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119"/>
        <v>40</v>
      </c>
      <c r="F94" s="45">
        <v>40</v>
      </c>
      <c r="G94" s="45">
        <v>0</v>
      </c>
      <c r="H94" s="45">
        <v>0</v>
      </c>
      <c r="I94" s="40">
        <f t="shared" si="120"/>
        <v>40</v>
      </c>
      <c r="J94" s="45">
        <v>40</v>
      </c>
      <c r="K94" s="45">
        <v>0</v>
      </c>
      <c r="L94" s="45">
        <v>0</v>
      </c>
      <c r="M94" s="40">
        <f t="shared" si="121"/>
        <v>40</v>
      </c>
      <c r="N94" s="45">
        <v>40</v>
      </c>
      <c r="O94" s="45">
        <v>0</v>
      </c>
      <c r="P94" s="45">
        <v>0</v>
      </c>
      <c r="Q94" s="40">
        <f t="shared" si="122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119"/>
        <v>4864</v>
      </c>
      <c r="F95" s="45">
        <f>4400+464</f>
        <v>4864</v>
      </c>
      <c r="G95" s="45">
        <v>0</v>
      </c>
      <c r="H95" s="45">
        <v>0</v>
      </c>
      <c r="I95" s="40">
        <f t="shared" si="120"/>
        <v>4864</v>
      </c>
      <c r="J95" s="45">
        <f>4400+464</f>
        <v>4864</v>
      </c>
      <c r="K95" s="45">
        <v>0</v>
      </c>
      <c r="L95" s="45">
        <v>0</v>
      </c>
      <c r="M95" s="40">
        <f t="shared" si="121"/>
        <v>5000</v>
      </c>
      <c r="N95" s="45">
        <v>5000</v>
      </c>
      <c r="O95" s="45">
        <v>0</v>
      </c>
      <c r="P95" s="45">
        <v>0</v>
      </c>
      <c r="Q95" s="40">
        <f t="shared" si="122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119"/>
        <v>5000</v>
      </c>
      <c r="F96" s="45">
        <v>5000</v>
      </c>
      <c r="G96" s="45">
        <v>0</v>
      </c>
      <c r="H96" s="45">
        <v>0</v>
      </c>
      <c r="I96" s="40">
        <f t="shared" si="120"/>
        <v>5000</v>
      </c>
      <c r="J96" s="45">
        <v>5000</v>
      </c>
      <c r="K96" s="45">
        <v>0</v>
      </c>
      <c r="L96" s="45">
        <v>0</v>
      </c>
      <c r="M96" s="40">
        <f t="shared" si="121"/>
        <v>5500</v>
      </c>
      <c r="N96" s="45">
        <v>5500</v>
      </c>
      <c r="O96" s="45">
        <v>0</v>
      </c>
      <c r="P96" s="45">
        <v>0</v>
      </c>
      <c r="Q96" s="40">
        <f t="shared" si="122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119"/>
        <v>48</v>
      </c>
      <c r="F97" s="45">
        <v>48</v>
      </c>
      <c r="G97" s="45">
        <v>0</v>
      </c>
      <c r="H97" s="45">
        <v>0</v>
      </c>
      <c r="I97" s="40">
        <f t="shared" si="120"/>
        <v>48</v>
      </c>
      <c r="J97" s="45">
        <v>48</v>
      </c>
      <c r="K97" s="45">
        <v>0</v>
      </c>
      <c r="L97" s="45">
        <v>0</v>
      </c>
      <c r="M97" s="40">
        <f t="shared" si="121"/>
        <v>50</v>
      </c>
      <c r="N97" s="45">
        <v>50</v>
      </c>
      <c r="O97" s="45">
        <v>0</v>
      </c>
      <c r="P97" s="45">
        <v>0</v>
      </c>
      <c r="Q97" s="40">
        <f t="shared" si="122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119"/>
        <v>383</v>
      </c>
      <c r="F98" s="45">
        <v>383</v>
      </c>
      <c r="G98" s="45">
        <v>0</v>
      </c>
      <c r="H98" s="45">
        <v>0</v>
      </c>
      <c r="I98" s="40">
        <f t="shared" si="120"/>
        <v>383</v>
      </c>
      <c r="J98" s="45">
        <v>383</v>
      </c>
      <c r="K98" s="45">
        <v>0</v>
      </c>
      <c r="L98" s="45">
        <v>0</v>
      </c>
      <c r="M98" s="40">
        <f t="shared" si="121"/>
        <v>400</v>
      </c>
      <c r="N98" s="45">
        <v>400</v>
      </c>
      <c r="O98" s="45">
        <v>0</v>
      </c>
      <c r="P98" s="45">
        <v>0</v>
      </c>
      <c r="Q98" s="40">
        <f t="shared" si="122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119"/>
        <v>9000</v>
      </c>
      <c r="F99" s="45">
        <v>9000</v>
      </c>
      <c r="G99" s="45">
        <v>0</v>
      </c>
      <c r="H99" s="45">
        <v>0</v>
      </c>
      <c r="I99" s="40">
        <f t="shared" si="120"/>
        <v>9000</v>
      </c>
      <c r="J99" s="45">
        <v>9000</v>
      </c>
      <c r="K99" s="45">
        <v>0</v>
      </c>
      <c r="L99" s="45">
        <v>0</v>
      </c>
      <c r="M99" s="40">
        <f t="shared" si="121"/>
        <v>9500</v>
      </c>
      <c r="N99" s="45">
        <v>9500</v>
      </c>
      <c r="O99" s="45">
        <v>0</v>
      </c>
      <c r="P99" s="45">
        <v>0</v>
      </c>
      <c r="Q99" s="40">
        <f t="shared" si="122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119"/>
        <v>2300</v>
      </c>
      <c r="F100" s="45">
        <v>2300</v>
      </c>
      <c r="G100" s="45">
        <v>0</v>
      </c>
      <c r="H100" s="45">
        <v>0</v>
      </c>
      <c r="I100" s="40">
        <f t="shared" si="120"/>
        <v>2300</v>
      </c>
      <c r="J100" s="45">
        <v>2300</v>
      </c>
      <c r="K100" s="45">
        <v>0</v>
      </c>
      <c r="L100" s="45">
        <v>0</v>
      </c>
      <c r="M100" s="40">
        <f t="shared" si="121"/>
        <v>2700</v>
      </c>
      <c r="N100" s="45">
        <v>2700</v>
      </c>
      <c r="O100" s="45">
        <v>0</v>
      </c>
      <c r="P100" s="45">
        <v>0</v>
      </c>
      <c r="Q100" s="40">
        <f t="shared" si="122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119"/>
        <v>900</v>
      </c>
      <c r="F101" s="45">
        <v>900</v>
      </c>
      <c r="G101" s="45">
        <v>0</v>
      </c>
      <c r="H101" s="45">
        <v>0</v>
      </c>
      <c r="I101" s="40">
        <f t="shared" si="120"/>
        <v>900</v>
      </c>
      <c r="J101" s="45">
        <v>900</v>
      </c>
      <c r="K101" s="45">
        <v>0</v>
      </c>
      <c r="L101" s="45">
        <v>0</v>
      </c>
      <c r="M101" s="40">
        <f t="shared" si="121"/>
        <v>900</v>
      </c>
      <c r="N101" s="45">
        <v>900</v>
      </c>
      <c r="O101" s="45">
        <v>0</v>
      </c>
      <c r="P101" s="45">
        <v>0</v>
      </c>
      <c r="Q101" s="40">
        <f t="shared" si="122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119"/>
        <v>1700</v>
      </c>
      <c r="F102" s="45">
        <v>1700</v>
      </c>
      <c r="G102" s="45">
        <v>0</v>
      </c>
      <c r="H102" s="45">
        <v>0</v>
      </c>
      <c r="I102" s="40">
        <f t="shared" si="120"/>
        <v>1700</v>
      </c>
      <c r="J102" s="45">
        <v>1700</v>
      </c>
      <c r="K102" s="45">
        <v>0</v>
      </c>
      <c r="L102" s="45">
        <v>0</v>
      </c>
      <c r="M102" s="40">
        <f t="shared" si="121"/>
        <v>1800</v>
      </c>
      <c r="N102" s="45">
        <v>1800</v>
      </c>
      <c r="O102" s="45">
        <v>0</v>
      </c>
      <c r="P102" s="45">
        <v>0</v>
      </c>
      <c r="Q102" s="40">
        <f t="shared" si="122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119"/>
        <v>260</v>
      </c>
      <c r="F103" s="45">
        <v>260</v>
      </c>
      <c r="G103" s="45">
        <v>0</v>
      </c>
      <c r="H103" s="45">
        <v>0</v>
      </c>
      <c r="I103" s="40">
        <f t="shared" si="120"/>
        <v>260</v>
      </c>
      <c r="J103" s="45">
        <v>260</v>
      </c>
      <c r="K103" s="45">
        <v>0</v>
      </c>
      <c r="L103" s="45">
        <v>0</v>
      </c>
      <c r="M103" s="40">
        <f t="shared" si="121"/>
        <v>310</v>
      </c>
      <c r="N103" s="45">
        <v>310</v>
      </c>
      <c r="O103" s="45">
        <v>0</v>
      </c>
      <c r="P103" s="45">
        <v>0</v>
      </c>
      <c r="Q103" s="40">
        <f t="shared" si="122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119"/>
        <v>260</v>
      </c>
      <c r="F104" s="45">
        <v>260</v>
      </c>
      <c r="G104" s="45">
        <v>0</v>
      </c>
      <c r="H104" s="45">
        <v>0</v>
      </c>
      <c r="I104" s="40">
        <f t="shared" si="120"/>
        <v>260</v>
      </c>
      <c r="J104" s="45">
        <v>260</v>
      </c>
      <c r="K104" s="45">
        <v>0</v>
      </c>
      <c r="L104" s="45">
        <v>0</v>
      </c>
      <c r="M104" s="40">
        <f t="shared" si="121"/>
        <v>300</v>
      </c>
      <c r="N104" s="45">
        <v>300</v>
      </c>
      <c r="O104" s="45">
        <v>0</v>
      </c>
      <c r="P104" s="45">
        <v>0</v>
      </c>
      <c r="Q104" s="40">
        <f t="shared" si="122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119"/>
        <v>54000</v>
      </c>
      <c r="F105" s="33">
        <v>54000</v>
      </c>
      <c r="G105" s="33">
        <v>0</v>
      </c>
      <c r="H105" s="33">
        <v>0</v>
      </c>
      <c r="I105" s="32">
        <f t="shared" si="120"/>
        <v>54400</v>
      </c>
      <c r="J105" s="33">
        <v>54400</v>
      </c>
      <c r="K105" s="33">
        <v>0</v>
      </c>
      <c r="L105" s="33">
        <v>0</v>
      </c>
      <c r="M105" s="32">
        <f t="shared" si="121"/>
        <v>55500</v>
      </c>
      <c r="N105" s="33">
        <f>56000-500</f>
        <v>55500</v>
      </c>
      <c r="O105" s="33">
        <v>0</v>
      </c>
      <c r="P105" s="33">
        <v>0</v>
      </c>
      <c r="Q105" s="32">
        <f t="shared" si="122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119"/>
        <v>0</v>
      </c>
      <c r="F106" s="36">
        <f t="shared" ref="F106:H106" si="131">SUM(F107:F108)</f>
        <v>0</v>
      </c>
      <c r="G106" s="36">
        <f t="shared" si="131"/>
        <v>0</v>
      </c>
      <c r="H106" s="36">
        <f t="shared" si="131"/>
        <v>0</v>
      </c>
      <c r="I106" s="36">
        <f t="shared" si="120"/>
        <v>0</v>
      </c>
      <c r="J106" s="36">
        <f t="shared" ref="J106" si="132">SUM(J107:J108)</f>
        <v>0</v>
      </c>
      <c r="K106" s="36">
        <f t="shared" ref="K106:L106" si="133">SUM(K107:K108)</f>
        <v>0</v>
      </c>
      <c r="L106" s="36">
        <f t="shared" si="133"/>
        <v>0</v>
      </c>
      <c r="M106" s="36">
        <f t="shared" si="121"/>
        <v>0</v>
      </c>
      <c r="N106" s="36">
        <f t="shared" ref="N106:P106" si="134">SUM(N107:N108)</f>
        <v>0</v>
      </c>
      <c r="O106" s="36">
        <f t="shared" si="134"/>
        <v>0</v>
      </c>
      <c r="P106" s="36">
        <f t="shared" si="134"/>
        <v>0</v>
      </c>
      <c r="Q106" s="36">
        <f t="shared" si="122"/>
        <v>0</v>
      </c>
      <c r="R106" s="36">
        <f t="shared" ref="R106:T106" si="135">SUM(R107:R108)</f>
        <v>0</v>
      </c>
      <c r="S106" s="36">
        <f t="shared" si="135"/>
        <v>0</v>
      </c>
      <c r="T106" s="36">
        <f t="shared" si="135"/>
        <v>0</v>
      </c>
    </row>
    <row r="107" spans="2:20" ht="18" x14ac:dyDescent="0.25">
      <c r="B107" s="41"/>
      <c r="C107" s="42"/>
      <c r="D107" s="44" t="s">
        <v>335</v>
      </c>
      <c r="E107" s="37">
        <f t="shared" si="119"/>
        <v>0</v>
      </c>
      <c r="F107" s="37">
        <v>0</v>
      </c>
      <c r="G107" s="37">
        <v>0</v>
      </c>
      <c r="H107" s="37">
        <v>0</v>
      </c>
      <c r="I107" s="37">
        <f t="shared" si="120"/>
        <v>0</v>
      </c>
      <c r="J107" s="37">
        <v>0</v>
      </c>
      <c r="K107" s="37">
        <v>0</v>
      </c>
      <c r="L107" s="37">
        <v>0</v>
      </c>
      <c r="M107" s="37">
        <f t="shared" si="121"/>
        <v>0</v>
      </c>
      <c r="N107" s="37">
        <v>0</v>
      </c>
      <c r="O107" s="37">
        <v>0</v>
      </c>
      <c r="P107" s="37">
        <v>0</v>
      </c>
      <c r="Q107" s="37">
        <f t="shared" si="122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119"/>
        <v>0</v>
      </c>
      <c r="F108" s="37">
        <v>0</v>
      </c>
      <c r="G108" s="37">
        <v>0</v>
      </c>
      <c r="H108" s="37">
        <v>0</v>
      </c>
      <c r="I108" s="36">
        <f t="shared" si="120"/>
        <v>0</v>
      </c>
      <c r="J108" s="37">
        <v>0</v>
      </c>
      <c r="K108" s="37">
        <v>0</v>
      </c>
      <c r="L108" s="37">
        <v>0</v>
      </c>
      <c r="M108" s="36">
        <f t="shared" si="121"/>
        <v>0</v>
      </c>
      <c r="N108" s="37">
        <v>0</v>
      </c>
      <c r="O108" s="37">
        <v>0</v>
      </c>
      <c r="P108" s="37">
        <v>0</v>
      </c>
      <c r="Q108" s="36">
        <f t="shared" si="122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119"/>
        <v>6500</v>
      </c>
      <c r="F109" s="33">
        <v>6500</v>
      </c>
      <c r="G109" s="33">
        <v>0</v>
      </c>
      <c r="H109" s="33">
        <v>0</v>
      </c>
      <c r="I109" s="32">
        <f t="shared" si="120"/>
        <v>6500</v>
      </c>
      <c r="J109" s="33">
        <v>6500</v>
      </c>
      <c r="K109" s="33">
        <v>0</v>
      </c>
      <c r="L109" s="33">
        <v>0</v>
      </c>
      <c r="M109" s="32">
        <f t="shared" si="121"/>
        <v>6500</v>
      </c>
      <c r="N109" s="33">
        <v>6500</v>
      </c>
      <c r="O109" s="33">
        <v>0</v>
      </c>
      <c r="P109" s="33">
        <v>0</v>
      </c>
      <c r="Q109" s="32">
        <f t="shared" si="122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119"/>
        <v>537</v>
      </c>
      <c r="F110" s="49">
        <f t="shared" ref="F110:H110" si="136">SUM(F111:F112)</f>
        <v>537</v>
      </c>
      <c r="G110" s="49">
        <f t="shared" si="136"/>
        <v>0</v>
      </c>
      <c r="H110" s="49">
        <f t="shared" si="136"/>
        <v>0</v>
      </c>
      <c r="I110" s="49">
        <f t="shared" si="120"/>
        <v>537</v>
      </c>
      <c r="J110" s="49">
        <f t="shared" ref="J110" si="137">SUM(J111:J112)</f>
        <v>537</v>
      </c>
      <c r="K110" s="49">
        <f t="shared" ref="K110:L110" si="138">SUM(K111:K112)</f>
        <v>0</v>
      </c>
      <c r="L110" s="49">
        <f t="shared" si="138"/>
        <v>0</v>
      </c>
      <c r="M110" s="49">
        <f t="shared" si="121"/>
        <v>537</v>
      </c>
      <c r="N110" s="49">
        <f t="shared" ref="N110:P110" si="139">SUM(N111:N112)</f>
        <v>537</v>
      </c>
      <c r="O110" s="49">
        <f t="shared" si="139"/>
        <v>0</v>
      </c>
      <c r="P110" s="49">
        <f t="shared" si="139"/>
        <v>0</v>
      </c>
      <c r="Q110" s="49">
        <f t="shared" si="122"/>
        <v>537</v>
      </c>
      <c r="R110" s="49">
        <f t="shared" ref="R110:T110" si="140">SUM(R111:R112)</f>
        <v>537</v>
      </c>
      <c r="S110" s="49">
        <f t="shared" si="140"/>
        <v>0</v>
      </c>
      <c r="T110" s="49">
        <f t="shared" si="140"/>
        <v>0</v>
      </c>
    </row>
    <row r="111" spans="2:20" ht="18" x14ac:dyDescent="0.25">
      <c r="B111" s="46"/>
      <c r="C111" s="47"/>
      <c r="D111" s="50" t="s">
        <v>335</v>
      </c>
      <c r="E111" s="51">
        <f t="shared" si="119"/>
        <v>0</v>
      </c>
      <c r="F111" s="51">
        <v>0</v>
      </c>
      <c r="G111" s="51">
        <v>0</v>
      </c>
      <c r="H111" s="51">
        <v>0</v>
      </c>
      <c r="I111" s="51">
        <f t="shared" si="120"/>
        <v>0</v>
      </c>
      <c r="J111" s="51">
        <v>0</v>
      </c>
      <c r="K111" s="51">
        <v>0</v>
      </c>
      <c r="L111" s="51">
        <v>0</v>
      </c>
      <c r="M111" s="51">
        <f t="shared" si="121"/>
        <v>0</v>
      </c>
      <c r="N111" s="51">
        <v>0</v>
      </c>
      <c r="O111" s="51">
        <v>0</v>
      </c>
      <c r="P111" s="51">
        <v>0</v>
      </c>
      <c r="Q111" s="51">
        <f t="shared" si="122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119"/>
        <v>537</v>
      </c>
      <c r="F112" s="51">
        <v>537</v>
      </c>
      <c r="G112" s="51">
        <v>0</v>
      </c>
      <c r="H112" s="51">
        <v>0</v>
      </c>
      <c r="I112" s="49">
        <f t="shared" si="120"/>
        <v>537</v>
      </c>
      <c r="J112" s="51">
        <v>537</v>
      </c>
      <c r="K112" s="51">
        <v>0</v>
      </c>
      <c r="L112" s="51">
        <v>0</v>
      </c>
      <c r="M112" s="49">
        <f t="shared" si="121"/>
        <v>537</v>
      </c>
      <c r="N112" s="51">
        <v>537</v>
      </c>
      <c r="O112" s="51">
        <v>0</v>
      </c>
      <c r="P112" s="51">
        <v>0</v>
      </c>
      <c r="Q112" s="49">
        <f t="shared" si="122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119"/>
        <v>996000</v>
      </c>
      <c r="F113" s="19">
        <f t="shared" ref="F113:H116" si="141">F117+F121+F236+F335</f>
        <v>996000</v>
      </c>
      <c r="G113" s="19">
        <f t="shared" si="141"/>
        <v>0</v>
      </c>
      <c r="H113" s="19">
        <f t="shared" si="141"/>
        <v>0</v>
      </c>
      <c r="I113" s="19">
        <f t="shared" si="120"/>
        <v>1011000</v>
      </c>
      <c r="J113" s="19">
        <f t="shared" ref="J113:L116" si="142">J117+J121+J236+J335</f>
        <v>1011000</v>
      </c>
      <c r="K113" s="19">
        <f t="shared" si="142"/>
        <v>0</v>
      </c>
      <c r="L113" s="19">
        <f t="shared" si="142"/>
        <v>0</v>
      </c>
      <c r="M113" s="19">
        <f t="shared" si="121"/>
        <v>1046000</v>
      </c>
      <c r="N113" s="19">
        <f t="shared" ref="N113:P116" si="143">N117+N121+N236+N335</f>
        <v>1046000</v>
      </c>
      <c r="O113" s="19">
        <f t="shared" si="143"/>
        <v>0</v>
      </c>
      <c r="P113" s="19">
        <f t="shared" si="143"/>
        <v>0</v>
      </c>
      <c r="Q113" s="19">
        <f t="shared" si="122"/>
        <v>1080000</v>
      </c>
      <c r="R113" s="19">
        <f t="shared" ref="R113:T116" si="144">R117+R121+R236+R335</f>
        <v>1080000</v>
      </c>
      <c r="S113" s="19">
        <f t="shared" si="144"/>
        <v>0</v>
      </c>
      <c r="T113" s="19">
        <f t="shared" si="144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119"/>
        <v>3698</v>
      </c>
      <c r="F114" s="52">
        <f t="shared" si="141"/>
        <v>3698</v>
      </c>
      <c r="G114" s="52">
        <f t="shared" si="141"/>
        <v>0</v>
      </c>
      <c r="H114" s="52">
        <f t="shared" si="141"/>
        <v>0</v>
      </c>
      <c r="I114" s="52">
        <f t="shared" si="120"/>
        <v>3698</v>
      </c>
      <c r="J114" s="52">
        <f t="shared" si="142"/>
        <v>3698</v>
      </c>
      <c r="K114" s="52">
        <f t="shared" si="142"/>
        <v>0</v>
      </c>
      <c r="L114" s="52">
        <f t="shared" si="142"/>
        <v>0</v>
      </c>
      <c r="M114" s="52">
        <f t="shared" si="121"/>
        <v>3698</v>
      </c>
      <c r="N114" s="52">
        <f t="shared" si="143"/>
        <v>3698</v>
      </c>
      <c r="O114" s="52">
        <f t="shared" si="143"/>
        <v>0</v>
      </c>
      <c r="P114" s="52">
        <f t="shared" si="143"/>
        <v>0</v>
      </c>
      <c r="Q114" s="52">
        <f t="shared" si="122"/>
        <v>3698</v>
      </c>
      <c r="R114" s="52">
        <f t="shared" si="144"/>
        <v>3698</v>
      </c>
      <c r="S114" s="52">
        <f t="shared" si="144"/>
        <v>0</v>
      </c>
      <c r="T114" s="52">
        <f t="shared" si="144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119"/>
        <v>0</v>
      </c>
      <c r="F115" s="29">
        <f t="shared" si="141"/>
        <v>0</v>
      </c>
      <c r="G115" s="29">
        <f t="shared" si="141"/>
        <v>0</v>
      </c>
      <c r="H115" s="29">
        <f t="shared" si="141"/>
        <v>0</v>
      </c>
      <c r="I115" s="29">
        <f t="shared" si="120"/>
        <v>0</v>
      </c>
      <c r="J115" s="29">
        <f t="shared" si="142"/>
        <v>0</v>
      </c>
      <c r="K115" s="29">
        <f t="shared" si="142"/>
        <v>0</v>
      </c>
      <c r="L115" s="29">
        <f t="shared" si="142"/>
        <v>0</v>
      </c>
      <c r="M115" s="29">
        <f t="shared" si="121"/>
        <v>0</v>
      </c>
      <c r="N115" s="29">
        <f t="shared" si="143"/>
        <v>0</v>
      </c>
      <c r="O115" s="29">
        <f t="shared" si="143"/>
        <v>0</v>
      </c>
      <c r="P115" s="29">
        <f t="shared" si="143"/>
        <v>0</v>
      </c>
      <c r="Q115" s="29">
        <f t="shared" si="122"/>
        <v>0</v>
      </c>
      <c r="R115" s="29">
        <f t="shared" si="144"/>
        <v>0</v>
      </c>
      <c r="S115" s="29">
        <f t="shared" si="144"/>
        <v>0</v>
      </c>
      <c r="T115" s="29">
        <f t="shared" si="144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119"/>
        <v>3698</v>
      </c>
      <c r="F116" s="29">
        <f t="shared" si="141"/>
        <v>3698</v>
      </c>
      <c r="G116" s="29">
        <f t="shared" si="141"/>
        <v>0</v>
      </c>
      <c r="H116" s="29">
        <f t="shared" si="141"/>
        <v>0</v>
      </c>
      <c r="I116" s="29">
        <f t="shared" si="120"/>
        <v>3698</v>
      </c>
      <c r="J116" s="29">
        <f t="shared" si="142"/>
        <v>3698</v>
      </c>
      <c r="K116" s="29">
        <f t="shared" si="142"/>
        <v>0</v>
      </c>
      <c r="L116" s="29">
        <f t="shared" si="142"/>
        <v>0</v>
      </c>
      <c r="M116" s="29">
        <f t="shared" si="121"/>
        <v>3698</v>
      </c>
      <c r="N116" s="29">
        <f t="shared" si="143"/>
        <v>3698</v>
      </c>
      <c r="O116" s="29">
        <f t="shared" si="143"/>
        <v>0</v>
      </c>
      <c r="P116" s="29">
        <f t="shared" si="143"/>
        <v>0</v>
      </c>
      <c r="Q116" s="29">
        <f t="shared" si="122"/>
        <v>3698</v>
      </c>
      <c r="R116" s="29">
        <f t="shared" si="144"/>
        <v>3698</v>
      </c>
      <c r="S116" s="29">
        <f t="shared" si="144"/>
        <v>0</v>
      </c>
      <c r="T116" s="29">
        <f t="shared" si="144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119"/>
        <v>715000</v>
      </c>
      <c r="F117" s="33">
        <v>715000</v>
      </c>
      <c r="G117" s="33">
        <v>0</v>
      </c>
      <c r="H117" s="33">
        <v>0</v>
      </c>
      <c r="I117" s="32">
        <f t="shared" si="120"/>
        <v>720000</v>
      </c>
      <c r="J117" s="33">
        <v>720000</v>
      </c>
      <c r="K117" s="33">
        <v>0</v>
      </c>
      <c r="L117" s="33">
        <v>0</v>
      </c>
      <c r="M117" s="32">
        <f t="shared" si="121"/>
        <v>730000</v>
      </c>
      <c r="N117" s="33">
        <v>730000</v>
      </c>
      <c r="O117" s="33">
        <v>0</v>
      </c>
      <c r="P117" s="33">
        <v>0</v>
      </c>
      <c r="Q117" s="32">
        <f t="shared" si="122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119"/>
        <v>315</v>
      </c>
      <c r="F118" s="36">
        <f t="shared" ref="F118:L118" si="145">SUM(F119:F120)</f>
        <v>315</v>
      </c>
      <c r="G118" s="36">
        <f t="shared" si="145"/>
        <v>0</v>
      </c>
      <c r="H118" s="36">
        <f t="shared" si="145"/>
        <v>0</v>
      </c>
      <c r="I118" s="36">
        <f t="shared" si="120"/>
        <v>315</v>
      </c>
      <c r="J118" s="36">
        <f t="shared" si="145"/>
        <v>315</v>
      </c>
      <c r="K118" s="36">
        <f t="shared" si="145"/>
        <v>0</v>
      </c>
      <c r="L118" s="36">
        <f t="shared" si="145"/>
        <v>0</v>
      </c>
      <c r="M118" s="36">
        <f t="shared" si="121"/>
        <v>315</v>
      </c>
      <c r="N118" s="36">
        <f t="shared" ref="N118:P118" si="146">SUM(N119:N120)</f>
        <v>315</v>
      </c>
      <c r="O118" s="36">
        <f t="shared" si="146"/>
        <v>0</v>
      </c>
      <c r="P118" s="36">
        <f t="shared" si="146"/>
        <v>0</v>
      </c>
      <c r="Q118" s="36">
        <f t="shared" si="122"/>
        <v>315</v>
      </c>
      <c r="R118" s="36">
        <f t="shared" ref="R118:T118" si="147">SUM(R119:R120)</f>
        <v>315</v>
      </c>
      <c r="S118" s="36">
        <f t="shared" si="147"/>
        <v>0</v>
      </c>
      <c r="T118" s="36">
        <f t="shared" si="147"/>
        <v>0</v>
      </c>
    </row>
    <row r="119" spans="1:20" ht="18" x14ac:dyDescent="0.25">
      <c r="B119" s="41"/>
      <c r="C119" s="42"/>
      <c r="D119" s="44" t="s">
        <v>335</v>
      </c>
      <c r="E119" s="37">
        <f t="shared" si="119"/>
        <v>0</v>
      </c>
      <c r="F119" s="37">
        <v>0</v>
      </c>
      <c r="G119" s="37">
        <v>0</v>
      </c>
      <c r="H119" s="37">
        <v>0</v>
      </c>
      <c r="I119" s="37">
        <f t="shared" si="120"/>
        <v>0</v>
      </c>
      <c r="J119" s="37">
        <v>0</v>
      </c>
      <c r="K119" s="37">
        <v>0</v>
      </c>
      <c r="L119" s="37">
        <v>0</v>
      </c>
      <c r="M119" s="37">
        <f t="shared" si="121"/>
        <v>0</v>
      </c>
      <c r="N119" s="37">
        <v>0</v>
      </c>
      <c r="O119" s="37">
        <v>0</v>
      </c>
      <c r="P119" s="37">
        <v>0</v>
      </c>
      <c r="Q119" s="37">
        <f t="shared" si="122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119"/>
        <v>315</v>
      </c>
      <c r="F120" s="37">
        <v>315</v>
      </c>
      <c r="G120" s="37">
        <v>0</v>
      </c>
      <c r="H120" s="37">
        <v>0</v>
      </c>
      <c r="I120" s="37">
        <f t="shared" si="120"/>
        <v>315</v>
      </c>
      <c r="J120" s="37">
        <v>315</v>
      </c>
      <c r="K120" s="37">
        <v>0</v>
      </c>
      <c r="L120" s="37">
        <v>0</v>
      </c>
      <c r="M120" s="37">
        <f t="shared" si="121"/>
        <v>315</v>
      </c>
      <c r="N120" s="37">
        <v>315</v>
      </c>
      <c r="O120" s="37">
        <v>0</v>
      </c>
      <c r="P120" s="37">
        <v>0</v>
      </c>
      <c r="Q120" s="37">
        <f t="shared" si="122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119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120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121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122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119"/>
        <v>89</v>
      </c>
      <c r="F122" s="36">
        <f t="shared" ref="F122:H122" si="148">SUM(F123:F124)</f>
        <v>89</v>
      </c>
      <c r="G122" s="36">
        <f t="shared" si="148"/>
        <v>0</v>
      </c>
      <c r="H122" s="36">
        <f t="shared" si="148"/>
        <v>0</v>
      </c>
      <c r="I122" s="36">
        <f t="shared" si="120"/>
        <v>89</v>
      </c>
      <c r="J122" s="36">
        <f t="shared" ref="J122:L122" si="149">SUM(J123:J124)</f>
        <v>89</v>
      </c>
      <c r="K122" s="36">
        <f t="shared" si="149"/>
        <v>0</v>
      </c>
      <c r="L122" s="36">
        <f t="shared" si="149"/>
        <v>0</v>
      </c>
      <c r="M122" s="36">
        <f t="shared" si="121"/>
        <v>89</v>
      </c>
      <c r="N122" s="36">
        <f t="shared" ref="N122:P122" si="150">SUM(N123:N124)</f>
        <v>89</v>
      </c>
      <c r="O122" s="36">
        <f t="shared" si="150"/>
        <v>0</v>
      </c>
      <c r="P122" s="36">
        <f t="shared" si="150"/>
        <v>0</v>
      </c>
      <c r="Q122" s="36">
        <f t="shared" si="122"/>
        <v>89</v>
      </c>
      <c r="R122" s="36">
        <f t="shared" ref="R122:T122" si="151">SUM(R123:R124)</f>
        <v>89</v>
      </c>
      <c r="S122" s="36">
        <f t="shared" si="151"/>
        <v>0</v>
      </c>
      <c r="T122" s="36">
        <f t="shared" si="151"/>
        <v>0</v>
      </c>
    </row>
    <row r="123" spans="1:20" ht="18" x14ac:dyDescent="0.25">
      <c r="B123" s="41"/>
      <c r="C123" s="42"/>
      <c r="D123" s="44" t="s">
        <v>335</v>
      </c>
      <c r="E123" s="37">
        <f t="shared" si="119"/>
        <v>0</v>
      </c>
      <c r="F123" s="37">
        <v>0</v>
      </c>
      <c r="G123" s="37">
        <v>0</v>
      </c>
      <c r="H123" s="37">
        <v>0</v>
      </c>
      <c r="I123" s="37">
        <f t="shared" si="120"/>
        <v>0</v>
      </c>
      <c r="J123" s="37">
        <v>0</v>
      </c>
      <c r="K123" s="37">
        <v>0</v>
      </c>
      <c r="L123" s="37">
        <v>0</v>
      </c>
      <c r="M123" s="37">
        <f t="shared" si="121"/>
        <v>0</v>
      </c>
      <c r="N123" s="37">
        <v>0</v>
      </c>
      <c r="O123" s="37">
        <v>0</v>
      </c>
      <c r="P123" s="37">
        <v>0</v>
      </c>
      <c r="Q123" s="37">
        <f t="shared" si="122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119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120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121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122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119"/>
        <v>1900</v>
      </c>
      <c r="F125" s="33">
        <f>F129+F130+F131+F132+F133+F134</f>
        <v>1900</v>
      </c>
      <c r="G125" s="33">
        <f t="shared" ref="G125:H125" si="152">SUM(G129:G132)</f>
        <v>0</v>
      </c>
      <c r="H125" s="33">
        <f t="shared" si="152"/>
        <v>0</v>
      </c>
      <c r="I125" s="32">
        <f t="shared" si="120"/>
        <v>1900</v>
      </c>
      <c r="J125" s="33">
        <f>J129+J130+J131+J132+J133+J134</f>
        <v>1900</v>
      </c>
      <c r="K125" s="33">
        <f t="shared" ref="K125:P125" si="153">SUM(K129:K133)</f>
        <v>0</v>
      </c>
      <c r="L125" s="33">
        <f t="shared" si="153"/>
        <v>0</v>
      </c>
      <c r="M125" s="32">
        <f t="shared" si="121"/>
        <v>2000</v>
      </c>
      <c r="N125" s="33">
        <f>N129+N130+N131+N132+N133+N134</f>
        <v>2000</v>
      </c>
      <c r="O125" s="33">
        <f t="shared" si="153"/>
        <v>0</v>
      </c>
      <c r="P125" s="33">
        <f t="shared" si="153"/>
        <v>0</v>
      </c>
      <c r="Q125" s="32">
        <f t="shared" si="122"/>
        <v>2000</v>
      </c>
      <c r="R125" s="33">
        <f>R129+R130+R131+R132+R133+R134</f>
        <v>2000</v>
      </c>
      <c r="S125" s="33">
        <f t="shared" ref="S125:T125" si="154">SUM(S129:S133)</f>
        <v>0</v>
      </c>
      <c r="T125" s="33">
        <f t="shared" si="154"/>
        <v>0</v>
      </c>
    </row>
    <row r="126" spans="1:20" ht="18" x14ac:dyDescent="0.25">
      <c r="B126" s="41"/>
      <c r="C126" s="42"/>
      <c r="D126" s="43" t="s">
        <v>151</v>
      </c>
      <c r="E126" s="36">
        <f t="shared" si="119"/>
        <v>2</v>
      </c>
      <c r="F126" s="36">
        <f t="shared" ref="F126:H126" si="155">SUM(F127:F128)</f>
        <v>2</v>
      </c>
      <c r="G126" s="36">
        <f t="shared" si="155"/>
        <v>0</v>
      </c>
      <c r="H126" s="36">
        <f t="shared" si="155"/>
        <v>0</v>
      </c>
      <c r="I126" s="36">
        <f t="shared" si="120"/>
        <v>2</v>
      </c>
      <c r="J126" s="36">
        <f t="shared" ref="J126:L126" si="156">SUM(J127:J128)</f>
        <v>2</v>
      </c>
      <c r="K126" s="36">
        <f t="shared" si="156"/>
        <v>0</v>
      </c>
      <c r="L126" s="36">
        <f t="shared" si="156"/>
        <v>0</v>
      </c>
      <c r="M126" s="36">
        <f t="shared" si="121"/>
        <v>2</v>
      </c>
      <c r="N126" s="36">
        <f t="shared" ref="N126:P126" si="157">SUM(N127:N128)</f>
        <v>2</v>
      </c>
      <c r="O126" s="36">
        <f t="shared" si="157"/>
        <v>0</v>
      </c>
      <c r="P126" s="36">
        <f t="shared" si="157"/>
        <v>0</v>
      </c>
      <c r="Q126" s="36">
        <f t="shared" si="122"/>
        <v>2</v>
      </c>
      <c r="R126" s="36">
        <f t="shared" ref="R126:T126" si="158">SUM(R127:R128)</f>
        <v>2</v>
      </c>
      <c r="S126" s="36">
        <f t="shared" si="158"/>
        <v>0</v>
      </c>
      <c r="T126" s="36">
        <f t="shared" si="158"/>
        <v>0</v>
      </c>
    </row>
    <row r="127" spans="1:20" ht="18" x14ac:dyDescent="0.25">
      <c r="B127" s="41"/>
      <c r="C127" s="42"/>
      <c r="D127" s="44" t="s">
        <v>335</v>
      </c>
      <c r="E127" s="37">
        <f t="shared" si="119"/>
        <v>0</v>
      </c>
      <c r="F127" s="37">
        <v>0</v>
      </c>
      <c r="G127" s="37">
        <v>0</v>
      </c>
      <c r="H127" s="37">
        <v>0</v>
      </c>
      <c r="I127" s="37">
        <f t="shared" si="120"/>
        <v>0</v>
      </c>
      <c r="J127" s="37">
        <v>0</v>
      </c>
      <c r="K127" s="37">
        <v>0</v>
      </c>
      <c r="L127" s="37">
        <v>0</v>
      </c>
      <c r="M127" s="37">
        <f t="shared" si="121"/>
        <v>0</v>
      </c>
      <c r="N127" s="37">
        <v>0</v>
      </c>
      <c r="O127" s="37">
        <v>0</v>
      </c>
      <c r="P127" s="37">
        <v>0</v>
      </c>
      <c r="Q127" s="37">
        <f t="shared" si="122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119"/>
        <v>2</v>
      </c>
      <c r="F128" s="37">
        <v>2</v>
      </c>
      <c r="G128" s="37">
        <v>0</v>
      </c>
      <c r="H128" s="37">
        <v>0</v>
      </c>
      <c r="I128" s="36">
        <f t="shared" si="120"/>
        <v>2</v>
      </c>
      <c r="J128" s="37">
        <v>2</v>
      </c>
      <c r="K128" s="37">
        <v>0</v>
      </c>
      <c r="L128" s="37">
        <v>0</v>
      </c>
      <c r="M128" s="36">
        <f t="shared" si="121"/>
        <v>2</v>
      </c>
      <c r="N128" s="37">
        <v>2</v>
      </c>
      <c r="O128" s="37">
        <v>0</v>
      </c>
      <c r="P128" s="37">
        <v>0</v>
      </c>
      <c r="Q128" s="36">
        <f t="shared" si="122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119"/>
        <v>1144</v>
      </c>
      <c r="F129" s="45">
        <v>1144</v>
      </c>
      <c r="G129" s="37">
        <v>0</v>
      </c>
      <c r="H129" s="37">
        <v>0</v>
      </c>
      <c r="I129" s="40">
        <f t="shared" si="120"/>
        <v>1144</v>
      </c>
      <c r="J129" s="45">
        <v>1144</v>
      </c>
      <c r="K129" s="37">
        <v>0</v>
      </c>
      <c r="L129" s="37">
        <v>0</v>
      </c>
      <c r="M129" s="40">
        <f t="shared" si="121"/>
        <v>1244</v>
      </c>
      <c r="N129" s="45">
        <v>1244</v>
      </c>
      <c r="O129" s="37">
        <v>0</v>
      </c>
      <c r="P129" s="37">
        <v>0</v>
      </c>
      <c r="Q129" s="40">
        <f t="shared" si="122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119"/>
        <v>34</v>
      </c>
      <c r="F130" s="45">
        <v>34</v>
      </c>
      <c r="G130" s="37">
        <v>0</v>
      </c>
      <c r="H130" s="37">
        <v>0</v>
      </c>
      <c r="I130" s="40">
        <f t="shared" si="120"/>
        <v>34</v>
      </c>
      <c r="J130" s="45">
        <v>34</v>
      </c>
      <c r="K130" s="37">
        <v>0</v>
      </c>
      <c r="L130" s="37">
        <v>0</v>
      </c>
      <c r="M130" s="40">
        <f t="shared" si="121"/>
        <v>34</v>
      </c>
      <c r="N130" s="45">
        <v>34</v>
      </c>
      <c r="O130" s="37">
        <v>0</v>
      </c>
      <c r="P130" s="37">
        <v>0</v>
      </c>
      <c r="Q130" s="40">
        <f t="shared" si="122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119"/>
        <v>161</v>
      </c>
      <c r="F131" s="45">
        <v>161</v>
      </c>
      <c r="G131" s="37">
        <v>0</v>
      </c>
      <c r="H131" s="37">
        <v>0</v>
      </c>
      <c r="I131" s="40">
        <f t="shared" si="120"/>
        <v>161</v>
      </c>
      <c r="J131" s="45">
        <v>161</v>
      </c>
      <c r="K131" s="37">
        <v>0</v>
      </c>
      <c r="L131" s="37">
        <v>0</v>
      </c>
      <c r="M131" s="40">
        <f t="shared" si="121"/>
        <v>161</v>
      </c>
      <c r="N131" s="45">
        <v>161</v>
      </c>
      <c r="O131" s="37">
        <v>0</v>
      </c>
      <c r="P131" s="37">
        <v>0</v>
      </c>
      <c r="Q131" s="40">
        <f t="shared" si="122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119"/>
        <v>416</v>
      </c>
      <c r="F132" s="45">
        <v>416</v>
      </c>
      <c r="G132" s="37">
        <v>0</v>
      </c>
      <c r="H132" s="37">
        <v>0</v>
      </c>
      <c r="I132" s="40">
        <f t="shared" si="120"/>
        <v>416</v>
      </c>
      <c r="J132" s="45">
        <v>416</v>
      </c>
      <c r="K132" s="37">
        <v>0</v>
      </c>
      <c r="L132" s="37">
        <v>0</v>
      </c>
      <c r="M132" s="40">
        <f t="shared" si="121"/>
        <v>416</v>
      </c>
      <c r="N132" s="45">
        <v>416</v>
      </c>
      <c r="O132" s="37">
        <v>0</v>
      </c>
      <c r="P132" s="37">
        <v>0</v>
      </c>
      <c r="Q132" s="40">
        <f t="shared" si="122"/>
        <v>416</v>
      </c>
      <c r="R132" s="45">
        <v>416</v>
      </c>
      <c r="S132" s="37">
        <v>0</v>
      </c>
      <c r="T132" s="37">
        <v>0</v>
      </c>
    </row>
    <row r="133" spans="2:20" ht="30" x14ac:dyDescent="0.25">
      <c r="B133" s="38"/>
      <c r="C133" s="34" t="s">
        <v>164</v>
      </c>
      <c r="D133" s="39" t="s">
        <v>165</v>
      </c>
      <c r="E133" s="40">
        <f t="shared" si="119"/>
        <v>109</v>
      </c>
      <c r="F133" s="45">
        <v>109</v>
      </c>
      <c r="G133" s="37">
        <v>0</v>
      </c>
      <c r="H133" s="37">
        <v>0</v>
      </c>
      <c r="I133" s="40">
        <f t="shared" si="120"/>
        <v>109</v>
      </c>
      <c r="J133" s="45">
        <v>109</v>
      </c>
      <c r="K133" s="37">
        <v>0</v>
      </c>
      <c r="L133" s="37">
        <v>0</v>
      </c>
      <c r="M133" s="40">
        <f t="shared" si="121"/>
        <v>109</v>
      </c>
      <c r="N133" s="45">
        <v>109</v>
      </c>
      <c r="O133" s="37">
        <v>0</v>
      </c>
      <c r="P133" s="37">
        <v>0</v>
      </c>
      <c r="Q133" s="40">
        <f t="shared" si="122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119"/>
        <v>36</v>
      </c>
      <c r="F134" s="45">
        <v>36</v>
      </c>
      <c r="G134" s="37">
        <v>0</v>
      </c>
      <c r="H134" s="37">
        <v>0</v>
      </c>
      <c r="I134" s="40">
        <f t="shared" si="120"/>
        <v>36</v>
      </c>
      <c r="J134" s="45">
        <v>36</v>
      </c>
      <c r="K134" s="37">
        <v>0</v>
      </c>
      <c r="L134" s="37">
        <v>0</v>
      </c>
      <c r="M134" s="40">
        <f t="shared" si="121"/>
        <v>36</v>
      </c>
      <c r="N134" s="45">
        <v>36</v>
      </c>
      <c r="O134" s="37">
        <v>0</v>
      </c>
      <c r="P134" s="37">
        <v>0</v>
      </c>
      <c r="Q134" s="40">
        <f t="shared" si="122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119"/>
        <v>22400</v>
      </c>
      <c r="F135" s="33">
        <f>F139+F140+F141+F142+F143+F144</f>
        <v>22400</v>
      </c>
      <c r="G135" s="33">
        <f t="shared" ref="G135:P135" si="159">SUM(G139:G143)</f>
        <v>0</v>
      </c>
      <c r="H135" s="33">
        <f t="shared" si="159"/>
        <v>0</v>
      </c>
      <c r="I135" s="32">
        <f t="shared" si="120"/>
        <v>23340</v>
      </c>
      <c r="J135" s="33">
        <f>J139+J140+J141+J142+J143+J144</f>
        <v>23340</v>
      </c>
      <c r="K135" s="33">
        <f t="shared" si="159"/>
        <v>0</v>
      </c>
      <c r="L135" s="33">
        <f t="shared" si="159"/>
        <v>0</v>
      </c>
      <c r="M135" s="32">
        <f t="shared" si="121"/>
        <v>25040</v>
      </c>
      <c r="N135" s="33">
        <f>N139+N140+N141+N142+N143+N144</f>
        <v>25040</v>
      </c>
      <c r="O135" s="33">
        <f t="shared" si="159"/>
        <v>0</v>
      </c>
      <c r="P135" s="33">
        <f t="shared" si="159"/>
        <v>0</v>
      </c>
      <c r="Q135" s="32">
        <f t="shared" si="122"/>
        <v>25040</v>
      </c>
      <c r="R135" s="33">
        <f>R139+R140+R141+R142+R143+R144</f>
        <v>25040</v>
      </c>
      <c r="S135" s="33">
        <f t="shared" ref="S135:T135" si="160">SUM(S139:S143)</f>
        <v>0</v>
      </c>
      <c r="T135" s="33">
        <f t="shared" si="160"/>
        <v>0</v>
      </c>
    </row>
    <row r="136" spans="2:20" ht="18" x14ac:dyDescent="0.25">
      <c r="B136" s="41"/>
      <c r="C136" s="42"/>
      <c r="D136" s="43" t="s">
        <v>151</v>
      </c>
      <c r="E136" s="36">
        <f t="shared" si="119"/>
        <v>0</v>
      </c>
      <c r="F136" s="36">
        <f t="shared" ref="F136:H136" si="161">SUM(F137:F138)</f>
        <v>0</v>
      </c>
      <c r="G136" s="36">
        <f t="shared" si="161"/>
        <v>0</v>
      </c>
      <c r="H136" s="36">
        <f t="shared" si="161"/>
        <v>0</v>
      </c>
      <c r="I136" s="36">
        <f t="shared" si="120"/>
        <v>0</v>
      </c>
      <c r="J136" s="36">
        <f t="shared" ref="J136:L136" si="162">SUM(J137:J138)</f>
        <v>0</v>
      </c>
      <c r="K136" s="36">
        <f t="shared" si="162"/>
        <v>0</v>
      </c>
      <c r="L136" s="36">
        <f t="shared" si="162"/>
        <v>0</v>
      </c>
      <c r="M136" s="36">
        <f t="shared" si="121"/>
        <v>0</v>
      </c>
      <c r="N136" s="36">
        <f t="shared" ref="N136:P136" si="163">SUM(N137:N138)</f>
        <v>0</v>
      </c>
      <c r="O136" s="36">
        <f t="shared" si="163"/>
        <v>0</v>
      </c>
      <c r="P136" s="36">
        <f t="shared" si="163"/>
        <v>0</v>
      </c>
      <c r="Q136" s="36">
        <f t="shared" si="122"/>
        <v>0</v>
      </c>
      <c r="R136" s="36">
        <f t="shared" ref="R136:T136" si="164">SUM(R137:R138)</f>
        <v>0</v>
      </c>
      <c r="S136" s="36">
        <f t="shared" si="164"/>
        <v>0</v>
      </c>
      <c r="T136" s="36">
        <f t="shared" si="164"/>
        <v>0</v>
      </c>
    </row>
    <row r="137" spans="2:20" ht="18" x14ac:dyDescent="0.25">
      <c r="B137" s="41"/>
      <c r="C137" s="42"/>
      <c r="D137" s="44" t="s">
        <v>335</v>
      </c>
      <c r="E137" s="37">
        <f t="shared" si="119"/>
        <v>0</v>
      </c>
      <c r="F137" s="37">
        <v>0</v>
      </c>
      <c r="G137" s="37">
        <v>0</v>
      </c>
      <c r="H137" s="37">
        <v>0</v>
      </c>
      <c r="I137" s="37">
        <f t="shared" si="120"/>
        <v>0</v>
      </c>
      <c r="J137" s="37">
        <v>0</v>
      </c>
      <c r="K137" s="37">
        <v>0</v>
      </c>
      <c r="L137" s="37">
        <v>0</v>
      </c>
      <c r="M137" s="37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119"/>
        <v>0</v>
      </c>
      <c r="F138" s="37">
        <v>0</v>
      </c>
      <c r="G138" s="37">
        <v>0</v>
      </c>
      <c r="H138" s="37">
        <v>0</v>
      </c>
      <c r="I138" s="36">
        <f t="shared" si="120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119"/>
        <v>14117</v>
      </c>
      <c r="F139" s="45">
        <v>14117</v>
      </c>
      <c r="G139" s="37">
        <v>0</v>
      </c>
      <c r="H139" s="37">
        <v>0</v>
      </c>
      <c r="I139" s="40">
        <f t="shared" si="120"/>
        <v>14340</v>
      </c>
      <c r="J139" s="45">
        <v>14340</v>
      </c>
      <c r="K139" s="37">
        <v>0</v>
      </c>
      <c r="L139" s="37">
        <v>0</v>
      </c>
      <c r="M139" s="40">
        <f t="shared" si="121"/>
        <v>15040</v>
      </c>
      <c r="N139" s="45">
        <v>15040</v>
      </c>
      <c r="O139" s="37">
        <v>0</v>
      </c>
      <c r="P139" s="37">
        <v>0</v>
      </c>
      <c r="Q139" s="40">
        <f t="shared" si="122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119"/>
        <v>150</v>
      </c>
      <c r="F140" s="45">
        <v>150</v>
      </c>
      <c r="G140" s="37">
        <v>0</v>
      </c>
      <c r="H140" s="37">
        <v>0</v>
      </c>
      <c r="I140" s="40">
        <f t="shared" si="120"/>
        <v>160</v>
      </c>
      <c r="J140" s="45">
        <v>160</v>
      </c>
      <c r="K140" s="37">
        <v>0</v>
      </c>
      <c r="L140" s="37">
        <v>0</v>
      </c>
      <c r="M140" s="40">
        <f t="shared" si="121"/>
        <v>180</v>
      </c>
      <c r="N140" s="45">
        <v>180</v>
      </c>
      <c r="O140" s="37">
        <v>0</v>
      </c>
      <c r="P140" s="37">
        <v>0</v>
      </c>
      <c r="Q140" s="40">
        <f t="shared" si="122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119"/>
        <v>7603</v>
      </c>
      <c r="F141" s="45">
        <v>7603</v>
      </c>
      <c r="G141" s="37">
        <v>0</v>
      </c>
      <c r="H141" s="37">
        <v>0</v>
      </c>
      <c r="I141" s="40">
        <f t="shared" si="120"/>
        <v>8197</v>
      </c>
      <c r="J141" s="45">
        <v>8197</v>
      </c>
      <c r="K141" s="37">
        <v>0</v>
      </c>
      <c r="L141" s="37">
        <v>0</v>
      </c>
      <c r="M141" s="40">
        <f t="shared" si="121"/>
        <v>9114</v>
      </c>
      <c r="N141" s="45">
        <v>9114</v>
      </c>
      <c r="O141" s="37">
        <v>0</v>
      </c>
      <c r="P141" s="37">
        <v>0</v>
      </c>
      <c r="Q141" s="40">
        <f t="shared" si="122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119"/>
        <v>400</v>
      </c>
      <c r="F142" s="45">
        <v>400</v>
      </c>
      <c r="G142" s="37">
        <v>0</v>
      </c>
      <c r="H142" s="37">
        <v>0</v>
      </c>
      <c r="I142" s="40">
        <f t="shared" si="120"/>
        <v>500</v>
      </c>
      <c r="J142" s="45">
        <v>500</v>
      </c>
      <c r="K142" s="37">
        <v>0</v>
      </c>
      <c r="L142" s="37">
        <v>0</v>
      </c>
      <c r="M142" s="40">
        <f t="shared" si="121"/>
        <v>550</v>
      </c>
      <c r="N142" s="45">
        <v>550</v>
      </c>
      <c r="O142" s="37">
        <v>0</v>
      </c>
      <c r="P142" s="37">
        <v>0</v>
      </c>
      <c r="Q142" s="40">
        <f t="shared" si="122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119"/>
        <v>30</v>
      </c>
      <c r="F143" s="45">
        <v>30</v>
      </c>
      <c r="G143" s="37">
        <v>0</v>
      </c>
      <c r="H143" s="37">
        <v>0</v>
      </c>
      <c r="I143" s="40">
        <f t="shared" si="120"/>
        <v>33</v>
      </c>
      <c r="J143" s="45">
        <v>33</v>
      </c>
      <c r="K143" s="37">
        <v>0</v>
      </c>
      <c r="L143" s="37">
        <v>0</v>
      </c>
      <c r="M143" s="40">
        <f t="shared" si="121"/>
        <v>36</v>
      </c>
      <c r="N143" s="45">
        <v>36</v>
      </c>
      <c r="O143" s="37">
        <v>0</v>
      </c>
      <c r="P143" s="37">
        <v>0</v>
      </c>
      <c r="Q143" s="40">
        <f t="shared" si="122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119"/>
        <v>100</v>
      </c>
      <c r="F144" s="45">
        <v>100</v>
      </c>
      <c r="G144" s="37">
        <v>0</v>
      </c>
      <c r="H144" s="37">
        <v>0</v>
      </c>
      <c r="I144" s="40">
        <f t="shared" si="120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121"/>
        <v>120</v>
      </c>
      <c r="N144" s="45">
        <v>120</v>
      </c>
      <c r="O144" s="37">
        <v>0</v>
      </c>
      <c r="P144" s="37">
        <v>0</v>
      </c>
      <c r="Q144" s="40">
        <f t="shared" si="122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119"/>
        <v>1700</v>
      </c>
      <c r="F145" s="33">
        <f t="shared" ref="F145:P145" si="165">SUM(F149:F153)</f>
        <v>1700</v>
      </c>
      <c r="G145" s="33">
        <f t="shared" si="165"/>
        <v>0</v>
      </c>
      <c r="H145" s="33">
        <f t="shared" si="165"/>
        <v>0</v>
      </c>
      <c r="I145" s="32">
        <f t="shared" si="120"/>
        <v>1700</v>
      </c>
      <c r="J145" s="33">
        <f t="shared" ref="J145" si="166">SUM(J149:J153)</f>
        <v>1700</v>
      </c>
      <c r="K145" s="33">
        <f t="shared" si="165"/>
        <v>0</v>
      </c>
      <c r="L145" s="33">
        <f t="shared" si="165"/>
        <v>0</v>
      </c>
      <c r="M145" s="32">
        <f t="shared" si="121"/>
        <v>1800</v>
      </c>
      <c r="N145" s="33">
        <f t="shared" si="165"/>
        <v>1800</v>
      </c>
      <c r="O145" s="33">
        <f t="shared" si="165"/>
        <v>0</v>
      </c>
      <c r="P145" s="33">
        <f t="shared" si="165"/>
        <v>0</v>
      </c>
      <c r="Q145" s="32">
        <f t="shared" si="122"/>
        <v>1800</v>
      </c>
      <c r="R145" s="33">
        <f t="shared" ref="R145:T145" si="167">SUM(R149:R153)</f>
        <v>1800</v>
      </c>
      <c r="S145" s="33">
        <f t="shared" si="167"/>
        <v>0</v>
      </c>
      <c r="T145" s="33">
        <f t="shared" si="167"/>
        <v>0</v>
      </c>
    </row>
    <row r="146" spans="2:20" ht="18" x14ac:dyDescent="0.25">
      <c r="B146" s="41"/>
      <c r="C146" s="42"/>
      <c r="D146" s="43" t="s">
        <v>151</v>
      </c>
      <c r="E146" s="36">
        <f t="shared" si="119"/>
        <v>0</v>
      </c>
      <c r="F146" s="36">
        <f t="shared" ref="F146:H146" si="168">SUM(F147:F148)</f>
        <v>0</v>
      </c>
      <c r="G146" s="36">
        <f t="shared" si="168"/>
        <v>0</v>
      </c>
      <c r="H146" s="36">
        <f t="shared" si="168"/>
        <v>0</v>
      </c>
      <c r="I146" s="36">
        <f t="shared" si="120"/>
        <v>0</v>
      </c>
      <c r="J146" s="36">
        <f t="shared" ref="J146:L146" si="169">SUM(J147:J148)</f>
        <v>0</v>
      </c>
      <c r="K146" s="36">
        <f t="shared" si="169"/>
        <v>0</v>
      </c>
      <c r="L146" s="36">
        <f t="shared" si="169"/>
        <v>0</v>
      </c>
      <c r="M146" s="36">
        <f t="shared" si="121"/>
        <v>0</v>
      </c>
      <c r="N146" s="36">
        <f t="shared" ref="N146:P146" si="170">SUM(N147:N148)</f>
        <v>0</v>
      </c>
      <c r="O146" s="36">
        <f t="shared" si="170"/>
        <v>0</v>
      </c>
      <c r="P146" s="36">
        <f t="shared" si="170"/>
        <v>0</v>
      </c>
      <c r="Q146" s="36">
        <f t="shared" si="122"/>
        <v>0</v>
      </c>
      <c r="R146" s="36">
        <f t="shared" ref="R146:T146" si="171">SUM(R147:R148)</f>
        <v>0</v>
      </c>
      <c r="S146" s="36">
        <f t="shared" si="171"/>
        <v>0</v>
      </c>
      <c r="T146" s="36">
        <f t="shared" si="171"/>
        <v>0</v>
      </c>
    </row>
    <row r="147" spans="2:20" ht="18" x14ac:dyDescent="0.25">
      <c r="B147" s="41"/>
      <c r="C147" s="42"/>
      <c r="D147" s="44" t="s">
        <v>335</v>
      </c>
      <c r="E147" s="37">
        <f t="shared" si="119"/>
        <v>0</v>
      </c>
      <c r="F147" s="37">
        <v>0</v>
      </c>
      <c r="G147" s="37">
        <v>0</v>
      </c>
      <c r="H147" s="37">
        <v>0</v>
      </c>
      <c r="I147" s="37">
        <f t="shared" si="120"/>
        <v>0</v>
      </c>
      <c r="J147" s="37">
        <v>0</v>
      </c>
      <c r="K147" s="37">
        <v>0</v>
      </c>
      <c r="L147" s="37">
        <v>0</v>
      </c>
      <c r="M147" s="37">
        <f t="shared" si="121"/>
        <v>0</v>
      </c>
      <c r="N147" s="37">
        <v>0</v>
      </c>
      <c r="O147" s="37">
        <v>0</v>
      </c>
      <c r="P147" s="37">
        <v>0</v>
      </c>
      <c r="Q147" s="37">
        <f t="shared" si="122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119"/>
        <v>0</v>
      </c>
      <c r="F148" s="37">
        <v>0</v>
      </c>
      <c r="G148" s="37">
        <v>0</v>
      </c>
      <c r="H148" s="37">
        <v>0</v>
      </c>
      <c r="I148" s="36">
        <f t="shared" si="120"/>
        <v>0</v>
      </c>
      <c r="J148" s="37">
        <v>0</v>
      </c>
      <c r="K148" s="37">
        <v>0</v>
      </c>
      <c r="L148" s="37">
        <v>0</v>
      </c>
      <c r="M148" s="36">
        <f t="shared" si="121"/>
        <v>0</v>
      </c>
      <c r="N148" s="37">
        <v>0</v>
      </c>
      <c r="O148" s="37">
        <v>0</v>
      </c>
      <c r="P148" s="37">
        <v>0</v>
      </c>
      <c r="Q148" s="36">
        <f t="shared" si="122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119"/>
        <v>553.5</v>
      </c>
      <c r="F149" s="45">
        <v>553.5</v>
      </c>
      <c r="G149" s="37">
        <v>0</v>
      </c>
      <c r="H149" s="37">
        <v>0</v>
      </c>
      <c r="I149" s="40">
        <f t="shared" si="120"/>
        <v>553.5</v>
      </c>
      <c r="J149" s="45">
        <v>553.5</v>
      </c>
      <c r="K149" s="37">
        <v>0</v>
      </c>
      <c r="L149" s="37">
        <v>0</v>
      </c>
      <c r="M149" s="40">
        <f t="shared" si="121"/>
        <v>570</v>
      </c>
      <c r="N149" s="45">
        <v>570</v>
      </c>
      <c r="O149" s="37">
        <v>0</v>
      </c>
      <c r="P149" s="37">
        <v>0</v>
      </c>
      <c r="Q149" s="40">
        <f t="shared" si="122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119"/>
        <v>916.5</v>
      </c>
      <c r="F150" s="45">
        <v>916.5</v>
      </c>
      <c r="G150" s="37">
        <v>0</v>
      </c>
      <c r="H150" s="37">
        <v>0</v>
      </c>
      <c r="I150" s="40">
        <f t="shared" si="120"/>
        <v>916.5</v>
      </c>
      <c r="J150" s="45">
        <v>916.5</v>
      </c>
      <c r="K150" s="37">
        <v>0</v>
      </c>
      <c r="L150" s="37">
        <v>0</v>
      </c>
      <c r="M150" s="40">
        <f t="shared" si="121"/>
        <v>1000</v>
      </c>
      <c r="N150" s="45">
        <v>1000</v>
      </c>
      <c r="O150" s="37">
        <v>0</v>
      </c>
      <c r="P150" s="37">
        <v>0</v>
      </c>
      <c r="Q150" s="40">
        <f t="shared" si="122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119"/>
        <v>30</v>
      </c>
      <c r="F151" s="45">
        <v>30</v>
      </c>
      <c r="G151" s="37">
        <v>0</v>
      </c>
      <c r="H151" s="37">
        <v>0</v>
      </c>
      <c r="I151" s="40">
        <f t="shared" si="120"/>
        <v>30</v>
      </c>
      <c r="J151" s="45">
        <v>30</v>
      </c>
      <c r="K151" s="37">
        <v>0</v>
      </c>
      <c r="L151" s="37">
        <v>0</v>
      </c>
      <c r="M151" s="40">
        <f t="shared" si="121"/>
        <v>30</v>
      </c>
      <c r="N151" s="45">
        <v>30</v>
      </c>
      <c r="O151" s="37">
        <v>0</v>
      </c>
      <c r="P151" s="37">
        <v>0</v>
      </c>
      <c r="Q151" s="40">
        <f t="shared" si="122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119"/>
        <v>80</v>
      </c>
      <c r="F152" s="45">
        <v>80</v>
      </c>
      <c r="G152" s="37">
        <v>0</v>
      </c>
      <c r="H152" s="37">
        <v>0</v>
      </c>
      <c r="I152" s="40">
        <f t="shared" si="120"/>
        <v>80</v>
      </c>
      <c r="J152" s="45">
        <v>80</v>
      </c>
      <c r="K152" s="37">
        <v>0</v>
      </c>
      <c r="L152" s="37">
        <v>0</v>
      </c>
      <c r="M152" s="40">
        <f t="shared" si="121"/>
        <v>80</v>
      </c>
      <c r="N152" s="45">
        <v>80</v>
      </c>
      <c r="O152" s="37">
        <v>0</v>
      </c>
      <c r="P152" s="37">
        <v>0</v>
      </c>
      <c r="Q152" s="40">
        <f t="shared" si="122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119"/>
        <v>120</v>
      </c>
      <c r="F153" s="45">
        <v>120</v>
      </c>
      <c r="G153" s="37">
        <v>0</v>
      </c>
      <c r="H153" s="37">
        <v>0</v>
      </c>
      <c r="I153" s="40">
        <f t="shared" si="120"/>
        <v>120</v>
      </c>
      <c r="J153" s="45">
        <v>120</v>
      </c>
      <c r="K153" s="37">
        <v>0</v>
      </c>
      <c r="L153" s="37">
        <v>0</v>
      </c>
      <c r="M153" s="40">
        <f t="shared" si="121"/>
        <v>120</v>
      </c>
      <c r="N153" s="45">
        <v>120</v>
      </c>
      <c r="O153" s="37">
        <v>0</v>
      </c>
      <c r="P153" s="37">
        <v>0</v>
      </c>
      <c r="Q153" s="40">
        <f t="shared" si="122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172">SUM(F154:H154)</f>
        <v>1800</v>
      </c>
      <c r="F154" s="33">
        <f t="shared" ref="F154:P154" si="173">SUM(F158:F160)</f>
        <v>1800</v>
      </c>
      <c r="G154" s="33">
        <f t="shared" si="173"/>
        <v>0</v>
      </c>
      <c r="H154" s="33">
        <f t="shared" si="173"/>
        <v>0</v>
      </c>
      <c r="I154" s="32">
        <f t="shared" ref="I154:I224" si="174">SUM(J154:L154)</f>
        <v>1900</v>
      </c>
      <c r="J154" s="33">
        <f t="shared" si="173"/>
        <v>1900</v>
      </c>
      <c r="K154" s="33">
        <f t="shared" si="173"/>
        <v>0</v>
      </c>
      <c r="L154" s="33">
        <f t="shared" si="173"/>
        <v>0</v>
      </c>
      <c r="M154" s="32">
        <f t="shared" ref="M154:M224" si="175">SUM(N154:P154)</f>
        <v>2000</v>
      </c>
      <c r="N154" s="33">
        <f t="shared" si="173"/>
        <v>2000</v>
      </c>
      <c r="O154" s="33">
        <f t="shared" si="173"/>
        <v>0</v>
      </c>
      <c r="P154" s="33">
        <f t="shared" si="173"/>
        <v>0</v>
      </c>
      <c r="Q154" s="32">
        <f t="shared" ref="Q154:Q224" si="176">SUM(R154:T154)</f>
        <v>2000</v>
      </c>
      <c r="R154" s="33">
        <f t="shared" ref="R154:T154" si="177">SUM(R158:R160)</f>
        <v>2000</v>
      </c>
      <c r="S154" s="33">
        <f t="shared" si="177"/>
        <v>0</v>
      </c>
      <c r="T154" s="33">
        <f t="shared" si="177"/>
        <v>0</v>
      </c>
    </row>
    <row r="155" spans="2:20" ht="18" x14ac:dyDescent="0.25">
      <c r="B155" s="41"/>
      <c r="C155" s="42"/>
      <c r="D155" s="43" t="s">
        <v>151</v>
      </c>
      <c r="E155" s="36">
        <f t="shared" si="172"/>
        <v>2</v>
      </c>
      <c r="F155" s="36">
        <f t="shared" ref="F155:H155" si="178">SUM(F156:F157)</f>
        <v>2</v>
      </c>
      <c r="G155" s="36">
        <f t="shared" si="178"/>
        <v>0</v>
      </c>
      <c r="H155" s="36">
        <f t="shared" si="178"/>
        <v>0</v>
      </c>
      <c r="I155" s="36">
        <f t="shared" si="174"/>
        <v>2</v>
      </c>
      <c r="J155" s="36">
        <f t="shared" ref="J155:L155" si="179">SUM(J156:J157)</f>
        <v>2</v>
      </c>
      <c r="K155" s="36">
        <f t="shared" si="179"/>
        <v>0</v>
      </c>
      <c r="L155" s="36">
        <f t="shared" si="179"/>
        <v>0</v>
      </c>
      <c r="M155" s="36">
        <f t="shared" si="175"/>
        <v>2</v>
      </c>
      <c r="N155" s="36">
        <f t="shared" ref="N155:P155" si="180">SUM(N156:N157)</f>
        <v>2</v>
      </c>
      <c r="O155" s="36">
        <f t="shared" si="180"/>
        <v>0</v>
      </c>
      <c r="P155" s="36">
        <f t="shared" si="180"/>
        <v>0</v>
      </c>
      <c r="Q155" s="36">
        <f t="shared" si="176"/>
        <v>2</v>
      </c>
      <c r="R155" s="36">
        <f t="shared" ref="R155:T155" si="181">SUM(R156:R157)</f>
        <v>2</v>
      </c>
      <c r="S155" s="36">
        <f t="shared" si="181"/>
        <v>0</v>
      </c>
      <c r="T155" s="36">
        <f t="shared" si="181"/>
        <v>0</v>
      </c>
    </row>
    <row r="156" spans="2:20" ht="18" x14ac:dyDescent="0.25">
      <c r="B156" s="41"/>
      <c r="C156" s="42"/>
      <c r="D156" s="44" t="s">
        <v>335</v>
      </c>
      <c r="E156" s="37">
        <f t="shared" si="172"/>
        <v>0</v>
      </c>
      <c r="F156" s="37">
        <v>0</v>
      </c>
      <c r="G156" s="37">
        <v>0</v>
      </c>
      <c r="H156" s="37">
        <v>0</v>
      </c>
      <c r="I156" s="37">
        <f t="shared" si="174"/>
        <v>0</v>
      </c>
      <c r="J156" s="37">
        <v>0</v>
      </c>
      <c r="K156" s="37">
        <v>0</v>
      </c>
      <c r="L156" s="37">
        <v>0</v>
      </c>
      <c r="M156" s="37">
        <f t="shared" si="175"/>
        <v>0</v>
      </c>
      <c r="N156" s="37">
        <v>0</v>
      </c>
      <c r="O156" s="37">
        <v>0</v>
      </c>
      <c r="P156" s="37">
        <v>0</v>
      </c>
      <c r="Q156" s="37">
        <f t="shared" si="176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172"/>
        <v>2</v>
      </c>
      <c r="F157" s="37">
        <v>2</v>
      </c>
      <c r="G157" s="37">
        <v>0</v>
      </c>
      <c r="H157" s="37">
        <v>0</v>
      </c>
      <c r="I157" s="36">
        <f t="shared" si="174"/>
        <v>2</v>
      </c>
      <c r="J157" s="37">
        <v>2</v>
      </c>
      <c r="K157" s="37">
        <v>0</v>
      </c>
      <c r="L157" s="37">
        <v>0</v>
      </c>
      <c r="M157" s="36">
        <f t="shared" si="175"/>
        <v>2</v>
      </c>
      <c r="N157" s="37">
        <v>2</v>
      </c>
      <c r="O157" s="37">
        <v>0</v>
      </c>
      <c r="P157" s="37">
        <v>0</v>
      </c>
      <c r="Q157" s="36">
        <f t="shared" si="176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172"/>
        <v>1575</v>
      </c>
      <c r="F158" s="45">
        <v>1575</v>
      </c>
      <c r="G158" s="37">
        <v>0</v>
      </c>
      <c r="H158" s="37">
        <v>0</v>
      </c>
      <c r="I158" s="40">
        <f t="shared" si="174"/>
        <v>1630</v>
      </c>
      <c r="J158" s="45">
        <v>1630</v>
      </c>
      <c r="K158" s="37">
        <v>0</v>
      </c>
      <c r="L158" s="37">
        <v>0</v>
      </c>
      <c r="M158" s="40">
        <f t="shared" si="175"/>
        <v>1730</v>
      </c>
      <c r="N158" s="45">
        <v>1730</v>
      </c>
      <c r="O158" s="37">
        <v>0</v>
      </c>
      <c r="P158" s="37">
        <v>0</v>
      </c>
      <c r="Q158" s="40">
        <f t="shared" si="176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172"/>
        <v>170</v>
      </c>
      <c r="F159" s="45">
        <v>170</v>
      </c>
      <c r="G159" s="37">
        <v>0</v>
      </c>
      <c r="H159" s="37">
        <v>0</v>
      </c>
      <c r="I159" s="40">
        <f t="shared" si="174"/>
        <v>200</v>
      </c>
      <c r="J159" s="45">
        <v>200</v>
      </c>
      <c r="K159" s="37">
        <v>0</v>
      </c>
      <c r="L159" s="37">
        <v>0</v>
      </c>
      <c r="M159" s="40">
        <f t="shared" si="175"/>
        <v>200</v>
      </c>
      <c r="N159" s="45">
        <v>200</v>
      </c>
      <c r="O159" s="37">
        <v>0</v>
      </c>
      <c r="P159" s="37">
        <v>0</v>
      </c>
      <c r="Q159" s="40">
        <f t="shared" si="176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172"/>
        <v>55</v>
      </c>
      <c r="F160" s="45">
        <v>55</v>
      </c>
      <c r="G160" s="37">
        <v>0</v>
      </c>
      <c r="H160" s="37">
        <v>0</v>
      </c>
      <c r="I160" s="40">
        <f t="shared" si="174"/>
        <v>70</v>
      </c>
      <c r="J160" s="45">
        <v>70</v>
      </c>
      <c r="K160" s="37">
        <v>0</v>
      </c>
      <c r="L160" s="37">
        <v>0</v>
      </c>
      <c r="M160" s="40">
        <f t="shared" si="175"/>
        <v>70</v>
      </c>
      <c r="N160" s="45">
        <v>70</v>
      </c>
      <c r="O160" s="37">
        <v>0</v>
      </c>
      <c r="P160" s="37">
        <v>0</v>
      </c>
      <c r="Q160" s="40">
        <f t="shared" si="176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172"/>
        <v>260</v>
      </c>
      <c r="F161" s="33">
        <f>F165+F166</f>
        <v>260</v>
      </c>
      <c r="G161" s="33">
        <f t="shared" ref="G161:H161" si="182">G165+G166</f>
        <v>0</v>
      </c>
      <c r="H161" s="33">
        <f t="shared" si="182"/>
        <v>0</v>
      </c>
      <c r="I161" s="32">
        <f t="shared" si="174"/>
        <v>260</v>
      </c>
      <c r="J161" s="33">
        <f>J165+J166</f>
        <v>260</v>
      </c>
      <c r="K161" s="33">
        <f t="shared" ref="K161:L161" si="183">K165+K166</f>
        <v>0</v>
      </c>
      <c r="L161" s="33">
        <f t="shared" si="183"/>
        <v>0</v>
      </c>
      <c r="M161" s="32">
        <f t="shared" si="175"/>
        <v>260</v>
      </c>
      <c r="N161" s="33">
        <f>N165+N166</f>
        <v>260</v>
      </c>
      <c r="O161" s="33">
        <f t="shared" ref="O161:P161" si="184">O165+O166</f>
        <v>0</v>
      </c>
      <c r="P161" s="33">
        <f t="shared" si="184"/>
        <v>0</v>
      </c>
      <c r="Q161" s="32">
        <f t="shared" si="176"/>
        <v>260</v>
      </c>
      <c r="R161" s="33">
        <f>R165+R166</f>
        <v>260</v>
      </c>
      <c r="S161" s="33">
        <f t="shared" ref="S161:T161" si="185">S165+S166</f>
        <v>0</v>
      </c>
      <c r="T161" s="33">
        <f t="shared" si="185"/>
        <v>0</v>
      </c>
    </row>
    <row r="162" spans="2:21" ht="18" x14ac:dyDescent="0.25">
      <c r="B162" s="41"/>
      <c r="C162" s="42"/>
      <c r="D162" s="43" t="s">
        <v>151</v>
      </c>
      <c r="E162" s="36">
        <f t="shared" si="172"/>
        <v>5</v>
      </c>
      <c r="F162" s="36">
        <f t="shared" ref="F162:H162" si="186">SUM(F163:F164)</f>
        <v>5</v>
      </c>
      <c r="G162" s="36">
        <f t="shared" si="186"/>
        <v>0</v>
      </c>
      <c r="H162" s="36">
        <f t="shared" si="186"/>
        <v>0</v>
      </c>
      <c r="I162" s="36">
        <f t="shared" si="174"/>
        <v>5</v>
      </c>
      <c r="J162" s="36">
        <f t="shared" ref="J162:L162" si="187">SUM(J163:J164)</f>
        <v>5</v>
      </c>
      <c r="K162" s="36">
        <f t="shared" si="187"/>
        <v>0</v>
      </c>
      <c r="L162" s="36">
        <f t="shared" si="187"/>
        <v>0</v>
      </c>
      <c r="M162" s="36">
        <f t="shared" si="175"/>
        <v>5</v>
      </c>
      <c r="N162" s="36">
        <f t="shared" ref="N162:P162" si="188">SUM(N163:N164)</f>
        <v>5</v>
      </c>
      <c r="O162" s="36">
        <f t="shared" si="188"/>
        <v>0</v>
      </c>
      <c r="P162" s="36">
        <f t="shared" si="188"/>
        <v>0</v>
      </c>
      <c r="Q162" s="36">
        <f t="shared" si="176"/>
        <v>5</v>
      </c>
      <c r="R162" s="36">
        <f t="shared" ref="R162:T162" si="189">SUM(R163:R164)</f>
        <v>5</v>
      </c>
      <c r="S162" s="36">
        <f t="shared" si="189"/>
        <v>0</v>
      </c>
      <c r="T162" s="36">
        <f t="shared" si="189"/>
        <v>0</v>
      </c>
    </row>
    <row r="163" spans="2:21" ht="18" x14ac:dyDescent="0.25">
      <c r="B163" s="41"/>
      <c r="C163" s="42"/>
      <c r="D163" s="44" t="s">
        <v>335</v>
      </c>
      <c r="E163" s="37">
        <f t="shared" si="172"/>
        <v>0</v>
      </c>
      <c r="F163" s="37">
        <v>0</v>
      </c>
      <c r="G163" s="37">
        <v>0</v>
      </c>
      <c r="H163" s="37">
        <v>0</v>
      </c>
      <c r="I163" s="37">
        <f t="shared" si="174"/>
        <v>0</v>
      </c>
      <c r="J163" s="37">
        <v>0</v>
      </c>
      <c r="K163" s="37">
        <v>0</v>
      </c>
      <c r="L163" s="37">
        <v>0</v>
      </c>
      <c r="M163" s="37">
        <f t="shared" si="175"/>
        <v>0</v>
      </c>
      <c r="N163" s="37">
        <v>0</v>
      </c>
      <c r="O163" s="37">
        <v>0</v>
      </c>
      <c r="P163" s="37">
        <v>0</v>
      </c>
      <c r="Q163" s="37">
        <f t="shared" si="176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72"/>
        <v>5</v>
      </c>
      <c r="F164" s="37">
        <v>5</v>
      </c>
      <c r="G164" s="37">
        <v>0</v>
      </c>
      <c r="H164" s="37">
        <v>0</v>
      </c>
      <c r="I164" s="36">
        <f t="shared" si="174"/>
        <v>5</v>
      </c>
      <c r="J164" s="37">
        <v>5</v>
      </c>
      <c r="K164" s="37">
        <v>0</v>
      </c>
      <c r="L164" s="37">
        <v>0</v>
      </c>
      <c r="M164" s="36">
        <f t="shared" si="175"/>
        <v>5</v>
      </c>
      <c r="N164" s="37">
        <v>5</v>
      </c>
      <c r="O164" s="37">
        <v>0</v>
      </c>
      <c r="P164" s="37">
        <v>0</v>
      </c>
      <c r="Q164" s="36">
        <f t="shared" si="176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172"/>
        <v>170</v>
      </c>
      <c r="F165" s="45">
        <v>170</v>
      </c>
      <c r="G165" s="37">
        <v>0</v>
      </c>
      <c r="H165" s="37">
        <v>0</v>
      </c>
      <c r="I165" s="40">
        <f t="shared" si="174"/>
        <v>170</v>
      </c>
      <c r="J165" s="45">
        <v>170</v>
      </c>
      <c r="K165" s="37">
        <v>0</v>
      </c>
      <c r="L165" s="37">
        <v>0</v>
      </c>
      <c r="M165" s="40">
        <f t="shared" si="175"/>
        <v>170</v>
      </c>
      <c r="N165" s="45">
        <v>170</v>
      </c>
      <c r="O165" s="37">
        <v>0</v>
      </c>
      <c r="P165" s="37">
        <v>0</v>
      </c>
      <c r="Q165" s="40">
        <f t="shared" si="176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172"/>
        <v>90</v>
      </c>
      <c r="F166" s="45">
        <v>90</v>
      </c>
      <c r="G166" s="37">
        <v>0</v>
      </c>
      <c r="H166" s="37">
        <v>0</v>
      </c>
      <c r="I166" s="40">
        <f t="shared" si="174"/>
        <v>90</v>
      </c>
      <c r="J166" s="45">
        <v>90</v>
      </c>
      <c r="K166" s="37">
        <v>0</v>
      </c>
      <c r="L166" s="37">
        <v>0</v>
      </c>
      <c r="M166" s="40">
        <f t="shared" si="175"/>
        <v>90</v>
      </c>
      <c r="N166" s="45">
        <v>90</v>
      </c>
      <c r="O166" s="37">
        <v>0</v>
      </c>
      <c r="P166" s="37">
        <v>0</v>
      </c>
      <c r="Q166" s="40">
        <f t="shared" si="176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172"/>
        <v>0</v>
      </c>
      <c r="F167" s="71">
        <f>F171</f>
        <v>0</v>
      </c>
      <c r="G167" s="71">
        <f t="shared" ref="G167:H167" si="190">G171</f>
        <v>0</v>
      </c>
      <c r="H167" s="71">
        <f t="shared" si="190"/>
        <v>0</v>
      </c>
      <c r="I167" s="70">
        <f t="shared" si="174"/>
        <v>0</v>
      </c>
      <c r="J167" s="71">
        <f>J171</f>
        <v>0</v>
      </c>
      <c r="K167" s="71">
        <f t="shared" ref="K167:L167" si="191">K171</f>
        <v>0</v>
      </c>
      <c r="L167" s="71">
        <f t="shared" si="191"/>
        <v>0</v>
      </c>
      <c r="M167" s="70">
        <f t="shared" si="175"/>
        <v>0</v>
      </c>
      <c r="N167" s="71">
        <f>N171</f>
        <v>0</v>
      </c>
      <c r="O167" s="71">
        <f t="shared" ref="O167:P167" si="192">O171</f>
        <v>0</v>
      </c>
      <c r="P167" s="71">
        <f t="shared" si="192"/>
        <v>0</v>
      </c>
      <c r="Q167" s="70">
        <f t="shared" si="176"/>
        <v>0</v>
      </c>
      <c r="R167" s="71">
        <f>R171</f>
        <v>0</v>
      </c>
      <c r="S167" s="71">
        <f t="shared" ref="S167:T167" si="193">S171</f>
        <v>0</v>
      </c>
      <c r="T167" s="71">
        <f t="shared" si="193"/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172"/>
        <v>0</v>
      </c>
      <c r="F168" s="49">
        <f t="shared" ref="F168:H168" si="194">SUM(F169:F170)</f>
        <v>0</v>
      </c>
      <c r="G168" s="49">
        <f t="shared" si="194"/>
        <v>0</v>
      </c>
      <c r="H168" s="49">
        <f t="shared" si="194"/>
        <v>0</v>
      </c>
      <c r="I168" s="49">
        <f t="shared" si="174"/>
        <v>0</v>
      </c>
      <c r="J168" s="49">
        <f t="shared" ref="J168:L168" si="195">SUM(J169:J170)</f>
        <v>0</v>
      </c>
      <c r="K168" s="49">
        <f t="shared" si="195"/>
        <v>0</v>
      </c>
      <c r="L168" s="49">
        <f t="shared" si="195"/>
        <v>0</v>
      </c>
      <c r="M168" s="49">
        <f t="shared" si="175"/>
        <v>0</v>
      </c>
      <c r="N168" s="49">
        <f t="shared" ref="N168:P168" si="196">SUM(N169:N170)</f>
        <v>0</v>
      </c>
      <c r="O168" s="49">
        <f t="shared" si="196"/>
        <v>0</v>
      </c>
      <c r="P168" s="49">
        <f t="shared" si="196"/>
        <v>0</v>
      </c>
      <c r="Q168" s="49">
        <f t="shared" si="176"/>
        <v>0</v>
      </c>
      <c r="R168" s="49">
        <f t="shared" ref="R168:T168" si="197">SUM(R169:R170)</f>
        <v>0</v>
      </c>
      <c r="S168" s="49">
        <f t="shared" si="197"/>
        <v>0</v>
      </c>
      <c r="T168" s="49">
        <f t="shared" si="197"/>
        <v>0</v>
      </c>
    </row>
    <row r="169" spans="2:21" ht="18" x14ac:dyDescent="0.25">
      <c r="B169" s="46"/>
      <c r="C169" s="47"/>
      <c r="D169" s="50" t="s">
        <v>335</v>
      </c>
      <c r="E169" s="51">
        <f t="shared" si="172"/>
        <v>0</v>
      </c>
      <c r="F169" s="51">
        <v>0</v>
      </c>
      <c r="G169" s="51">
        <v>0</v>
      </c>
      <c r="H169" s="51">
        <v>0</v>
      </c>
      <c r="I169" s="51">
        <f t="shared" si="174"/>
        <v>0</v>
      </c>
      <c r="J169" s="51">
        <v>0</v>
      </c>
      <c r="K169" s="51">
        <v>0</v>
      </c>
      <c r="L169" s="51">
        <v>0</v>
      </c>
      <c r="M169" s="51">
        <f t="shared" si="175"/>
        <v>0</v>
      </c>
      <c r="N169" s="51">
        <v>0</v>
      </c>
      <c r="O169" s="51">
        <v>0</v>
      </c>
      <c r="P169" s="51">
        <v>0</v>
      </c>
      <c r="Q169" s="51">
        <f t="shared" si="176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172"/>
        <v>0</v>
      </c>
      <c r="F170" s="51">
        <v>0</v>
      </c>
      <c r="G170" s="51">
        <v>0</v>
      </c>
      <c r="H170" s="51">
        <v>0</v>
      </c>
      <c r="I170" s="49">
        <f t="shared" si="174"/>
        <v>0</v>
      </c>
      <c r="J170" s="51">
        <v>0</v>
      </c>
      <c r="K170" s="51">
        <v>0</v>
      </c>
      <c r="L170" s="51">
        <v>0</v>
      </c>
      <c r="M170" s="49">
        <f t="shared" si="175"/>
        <v>0</v>
      </c>
      <c r="N170" s="51">
        <v>0</v>
      </c>
      <c r="O170" s="51">
        <v>0</v>
      </c>
      <c r="P170" s="51">
        <v>0</v>
      </c>
      <c r="Q170" s="49">
        <f t="shared" si="176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172"/>
        <v>0</v>
      </c>
      <c r="F171" s="76">
        <v>0</v>
      </c>
      <c r="G171" s="51">
        <v>0</v>
      </c>
      <c r="H171" s="51">
        <v>0</v>
      </c>
      <c r="I171" s="75">
        <f t="shared" si="174"/>
        <v>0</v>
      </c>
      <c r="J171" s="76">
        <v>0</v>
      </c>
      <c r="K171" s="51">
        <v>0</v>
      </c>
      <c r="L171" s="51">
        <v>0</v>
      </c>
      <c r="M171" s="75">
        <f t="shared" si="175"/>
        <v>0</v>
      </c>
      <c r="N171" s="76">
        <v>0</v>
      </c>
      <c r="O171" s="51">
        <v>0</v>
      </c>
      <c r="P171" s="51">
        <v>0</v>
      </c>
      <c r="Q171" s="75">
        <f t="shared" si="176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172"/>
        <v>15671</v>
      </c>
      <c r="F172" s="33">
        <f>SUM(F176:F184)</f>
        <v>15671</v>
      </c>
      <c r="G172" s="33">
        <f t="shared" ref="G172:H172" si="198">SUM(G176:G184)</f>
        <v>0</v>
      </c>
      <c r="H172" s="33">
        <f t="shared" si="198"/>
        <v>0</v>
      </c>
      <c r="I172" s="32">
        <f t="shared" si="174"/>
        <v>17000</v>
      </c>
      <c r="J172" s="33">
        <f>SUM(J176:J184)</f>
        <v>17000</v>
      </c>
      <c r="K172" s="33">
        <f t="shared" ref="K172:L172" si="199">SUM(K176:K184)</f>
        <v>0</v>
      </c>
      <c r="L172" s="33">
        <f t="shared" si="199"/>
        <v>0</v>
      </c>
      <c r="M172" s="32">
        <f t="shared" si="175"/>
        <v>17999.999999999996</v>
      </c>
      <c r="N172" s="33">
        <f>SUM(N176:N184)</f>
        <v>17999.999999999996</v>
      </c>
      <c r="O172" s="33">
        <f t="shared" ref="O172:P172" si="200">SUM(O176:O184)</f>
        <v>0</v>
      </c>
      <c r="P172" s="33">
        <f t="shared" si="200"/>
        <v>0</v>
      </c>
      <c r="Q172" s="32">
        <f t="shared" si="176"/>
        <v>17999.999999999996</v>
      </c>
      <c r="R172" s="33">
        <f>SUM(R176:R184)</f>
        <v>17999.999999999996</v>
      </c>
      <c r="S172" s="33">
        <f t="shared" ref="S172:T172" si="201">SUM(S176:S184)</f>
        <v>0</v>
      </c>
      <c r="T172" s="33">
        <f t="shared" si="201"/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172"/>
        <v>31</v>
      </c>
      <c r="F173" s="36">
        <f t="shared" ref="F173:H173" si="202">SUM(F174:F175)</f>
        <v>31</v>
      </c>
      <c r="G173" s="36">
        <f t="shared" si="202"/>
        <v>0</v>
      </c>
      <c r="H173" s="36">
        <f t="shared" si="202"/>
        <v>0</v>
      </c>
      <c r="I173" s="36">
        <f t="shared" si="174"/>
        <v>31</v>
      </c>
      <c r="J173" s="36">
        <f t="shared" ref="J173:L173" si="203">SUM(J174:J175)</f>
        <v>31</v>
      </c>
      <c r="K173" s="36">
        <f t="shared" si="203"/>
        <v>0</v>
      </c>
      <c r="L173" s="36">
        <f t="shared" si="203"/>
        <v>0</v>
      </c>
      <c r="M173" s="36">
        <f t="shared" si="175"/>
        <v>31</v>
      </c>
      <c r="N173" s="36">
        <f t="shared" ref="N173:P173" si="204">SUM(N174:N175)</f>
        <v>31</v>
      </c>
      <c r="O173" s="36">
        <f t="shared" si="204"/>
        <v>0</v>
      </c>
      <c r="P173" s="36">
        <f t="shared" si="204"/>
        <v>0</v>
      </c>
      <c r="Q173" s="36">
        <f t="shared" si="176"/>
        <v>31</v>
      </c>
      <c r="R173" s="36">
        <f t="shared" ref="R173:T173" si="205">SUM(R174:R175)</f>
        <v>31</v>
      </c>
      <c r="S173" s="36">
        <f t="shared" si="205"/>
        <v>0</v>
      </c>
      <c r="T173" s="36">
        <f t="shared" si="205"/>
        <v>0</v>
      </c>
    </row>
    <row r="174" spans="2:21" ht="18" x14ac:dyDescent="0.25">
      <c r="B174" s="41"/>
      <c r="C174" s="42"/>
      <c r="D174" s="44" t="s">
        <v>335</v>
      </c>
      <c r="E174" s="37">
        <f t="shared" si="172"/>
        <v>0</v>
      </c>
      <c r="F174" s="37">
        <v>0</v>
      </c>
      <c r="G174" s="37">
        <v>0</v>
      </c>
      <c r="H174" s="37">
        <v>0</v>
      </c>
      <c r="I174" s="37">
        <f t="shared" si="174"/>
        <v>0</v>
      </c>
      <c r="J174" s="37">
        <v>0</v>
      </c>
      <c r="K174" s="37">
        <v>0</v>
      </c>
      <c r="L174" s="37">
        <v>0</v>
      </c>
      <c r="M174" s="37">
        <f t="shared" si="175"/>
        <v>0</v>
      </c>
      <c r="N174" s="37">
        <v>0</v>
      </c>
      <c r="O174" s="37">
        <v>0</v>
      </c>
      <c r="P174" s="37">
        <v>0</v>
      </c>
      <c r="Q174" s="37">
        <f t="shared" si="176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172"/>
        <v>31</v>
      </c>
      <c r="F175" s="37">
        <v>31</v>
      </c>
      <c r="G175" s="37">
        <v>0</v>
      </c>
      <c r="H175" s="37">
        <v>0</v>
      </c>
      <c r="I175" s="36">
        <f t="shared" si="174"/>
        <v>31</v>
      </c>
      <c r="J175" s="37">
        <v>31</v>
      </c>
      <c r="K175" s="37">
        <v>0</v>
      </c>
      <c r="L175" s="37">
        <v>0</v>
      </c>
      <c r="M175" s="36">
        <f t="shared" si="175"/>
        <v>31</v>
      </c>
      <c r="N175" s="37">
        <v>31</v>
      </c>
      <c r="O175" s="37">
        <v>0</v>
      </c>
      <c r="P175" s="37">
        <v>0</v>
      </c>
      <c r="Q175" s="36">
        <f t="shared" si="176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172"/>
        <v>2750</v>
      </c>
      <c r="F176" s="45">
        <v>2750</v>
      </c>
      <c r="G176" s="37">
        <v>0</v>
      </c>
      <c r="H176" s="37">
        <v>0</v>
      </c>
      <c r="I176" s="40">
        <f t="shared" si="174"/>
        <v>2800</v>
      </c>
      <c r="J176" s="45">
        <v>2800</v>
      </c>
      <c r="K176" s="37">
        <v>0</v>
      </c>
      <c r="L176" s="37">
        <v>0</v>
      </c>
      <c r="M176" s="40">
        <f t="shared" si="175"/>
        <v>3000</v>
      </c>
      <c r="N176" s="45">
        <v>3000</v>
      </c>
      <c r="O176" s="37">
        <v>0</v>
      </c>
      <c r="P176" s="37">
        <v>0</v>
      </c>
      <c r="Q176" s="40">
        <f t="shared" si="176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172"/>
        <v>1388</v>
      </c>
      <c r="F177" s="45">
        <v>1388</v>
      </c>
      <c r="G177" s="37">
        <v>0</v>
      </c>
      <c r="H177" s="37">
        <v>0</v>
      </c>
      <c r="I177" s="40">
        <f t="shared" si="174"/>
        <v>1388</v>
      </c>
      <c r="J177" s="45">
        <v>1388</v>
      </c>
      <c r="K177" s="37">
        <v>0</v>
      </c>
      <c r="L177" s="37">
        <v>0</v>
      </c>
      <c r="M177" s="40">
        <f t="shared" si="175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176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172"/>
        <v>9500</v>
      </c>
      <c r="F178" s="45">
        <v>9500</v>
      </c>
      <c r="G178" s="37">
        <v>0</v>
      </c>
      <c r="H178" s="37">
        <v>0</v>
      </c>
      <c r="I178" s="40">
        <f t="shared" si="174"/>
        <v>9500</v>
      </c>
      <c r="J178" s="45">
        <v>9500</v>
      </c>
      <c r="K178" s="37">
        <v>0</v>
      </c>
      <c r="L178" s="37">
        <v>0</v>
      </c>
      <c r="M178" s="40">
        <f t="shared" si="175"/>
        <v>10000</v>
      </c>
      <c r="N178" s="45">
        <v>10000</v>
      </c>
      <c r="O178" s="37">
        <v>0</v>
      </c>
      <c r="P178" s="37">
        <v>0</v>
      </c>
      <c r="Q178" s="40">
        <f t="shared" si="176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172"/>
        <v>40</v>
      </c>
      <c r="F179" s="45">
        <v>40</v>
      </c>
      <c r="G179" s="37">
        <v>0</v>
      </c>
      <c r="H179" s="37">
        <v>0</v>
      </c>
      <c r="I179" s="40">
        <f t="shared" si="174"/>
        <v>40</v>
      </c>
      <c r="J179" s="45">
        <v>40</v>
      </c>
      <c r="K179" s="37">
        <v>0</v>
      </c>
      <c r="L179" s="37">
        <v>0</v>
      </c>
      <c r="M179" s="40">
        <f t="shared" si="175"/>
        <v>40</v>
      </c>
      <c r="N179" s="45">
        <v>40</v>
      </c>
      <c r="O179" s="37">
        <v>0</v>
      </c>
      <c r="P179" s="37">
        <v>0</v>
      </c>
      <c r="Q179" s="40">
        <f t="shared" si="176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172"/>
        <v>38</v>
      </c>
      <c r="F180" s="45">
        <v>38</v>
      </c>
      <c r="G180" s="37">
        <v>0</v>
      </c>
      <c r="H180" s="37">
        <v>0</v>
      </c>
      <c r="I180" s="40">
        <f t="shared" si="174"/>
        <v>63</v>
      </c>
      <c r="J180" s="45">
        <v>63</v>
      </c>
      <c r="K180" s="37">
        <v>0</v>
      </c>
      <c r="L180" s="37">
        <v>0</v>
      </c>
      <c r="M180" s="40">
        <f t="shared" si="175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176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172"/>
        <v>1250</v>
      </c>
      <c r="F181" s="45">
        <v>1250</v>
      </c>
      <c r="G181" s="37">
        <v>0</v>
      </c>
      <c r="H181" s="37">
        <v>0</v>
      </c>
      <c r="I181" s="40">
        <f t="shared" si="174"/>
        <v>2293</v>
      </c>
      <c r="J181" s="45">
        <f>2361-68</f>
        <v>2293</v>
      </c>
      <c r="K181" s="37">
        <v>0</v>
      </c>
      <c r="L181" s="37">
        <v>0</v>
      </c>
      <c r="M181" s="40">
        <f t="shared" si="175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176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172"/>
        <v>410</v>
      </c>
      <c r="F182" s="45">
        <v>410</v>
      </c>
      <c r="G182" s="37">
        <v>0</v>
      </c>
      <c r="H182" s="37">
        <v>0</v>
      </c>
      <c r="I182" s="40">
        <f t="shared" si="174"/>
        <v>472</v>
      </c>
      <c r="J182" s="45">
        <v>472</v>
      </c>
      <c r="K182" s="37">
        <v>0</v>
      </c>
      <c r="L182" s="37">
        <v>0</v>
      </c>
      <c r="M182" s="40">
        <f t="shared" si="175"/>
        <v>485.6</v>
      </c>
      <c r="N182" s="45">
        <v>485.6</v>
      </c>
      <c r="O182" s="37">
        <v>0</v>
      </c>
      <c r="P182" s="37">
        <v>0</v>
      </c>
      <c r="Q182" s="40">
        <f t="shared" si="176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172"/>
        <v>90</v>
      </c>
      <c r="F183" s="45">
        <v>90</v>
      </c>
      <c r="G183" s="37">
        <v>0</v>
      </c>
      <c r="H183" s="37">
        <v>0</v>
      </c>
      <c r="I183" s="40">
        <f t="shared" si="174"/>
        <v>103.6</v>
      </c>
      <c r="J183" s="45">
        <v>103.6</v>
      </c>
      <c r="K183" s="37">
        <v>0</v>
      </c>
      <c r="L183" s="37">
        <v>0</v>
      </c>
      <c r="M183" s="40">
        <f t="shared" si="175"/>
        <v>106.6</v>
      </c>
      <c r="N183" s="45">
        <v>106.6</v>
      </c>
      <c r="O183" s="37">
        <v>0</v>
      </c>
      <c r="P183" s="37">
        <v>0</v>
      </c>
      <c r="Q183" s="40">
        <f t="shared" si="176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172"/>
        <v>205</v>
      </c>
      <c r="F184" s="45">
        <v>205</v>
      </c>
      <c r="G184" s="37">
        <v>0</v>
      </c>
      <c r="H184" s="37">
        <v>0</v>
      </c>
      <c r="I184" s="40">
        <f t="shared" si="174"/>
        <v>340.4</v>
      </c>
      <c r="J184" s="45">
        <v>340.4</v>
      </c>
      <c r="K184" s="37">
        <v>0</v>
      </c>
      <c r="L184" s="37">
        <v>0</v>
      </c>
      <c r="M184" s="40">
        <f t="shared" si="175"/>
        <v>350.6</v>
      </c>
      <c r="N184" s="45">
        <v>350.6</v>
      </c>
      <c r="O184" s="37">
        <v>0</v>
      </c>
      <c r="P184" s="37">
        <v>0</v>
      </c>
      <c r="Q184" s="40">
        <f t="shared" si="176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172"/>
        <v>12715</v>
      </c>
      <c r="F185" s="33">
        <f>SUM(F189:F195)</f>
        <v>12715</v>
      </c>
      <c r="G185" s="33">
        <f t="shared" ref="G185:H185" si="206">SUM(G189:G195)</f>
        <v>0</v>
      </c>
      <c r="H185" s="33">
        <f t="shared" si="206"/>
        <v>0</v>
      </c>
      <c r="I185" s="32">
        <f t="shared" si="174"/>
        <v>15000</v>
      </c>
      <c r="J185" s="33">
        <f>SUM(J189:J195)</f>
        <v>15000</v>
      </c>
      <c r="K185" s="33">
        <f t="shared" ref="K185:L185" si="207">SUM(K189:K195)</f>
        <v>0</v>
      </c>
      <c r="L185" s="33">
        <f t="shared" si="207"/>
        <v>0</v>
      </c>
      <c r="M185" s="32">
        <f t="shared" si="175"/>
        <v>18000</v>
      </c>
      <c r="N185" s="33">
        <f>SUM(N189:N195)</f>
        <v>18000</v>
      </c>
      <c r="O185" s="33">
        <f t="shared" ref="O185:P185" si="208">SUM(O189:O195)</f>
        <v>0</v>
      </c>
      <c r="P185" s="33">
        <f t="shared" si="208"/>
        <v>0</v>
      </c>
      <c r="Q185" s="32">
        <f t="shared" si="176"/>
        <v>19000</v>
      </c>
      <c r="R185" s="33">
        <f>SUM(R189:R195)</f>
        <v>19000</v>
      </c>
      <c r="S185" s="33">
        <f t="shared" ref="S185:T185" si="209">SUM(S189:S195)</f>
        <v>0</v>
      </c>
      <c r="T185" s="33">
        <f t="shared" si="209"/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172"/>
        <v>0</v>
      </c>
      <c r="F186" s="36">
        <f t="shared" ref="F186:H186" si="210">SUM(F187:F188)</f>
        <v>0</v>
      </c>
      <c r="G186" s="36">
        <f t="shared" si="210"/>
        <v>0</v>
      </c>
      <c r="H186" s="36">
        <f t="shared" si="210"/>
        <v>0</v>
      </c>
      <c r="I186" s="36">
        <f t="shared" si="174"/>
        <v>0</v>
      </c>
      <c r="J186" s="36">
        <f t="shared" ref="J186:L186" si="211">SUM(J187:J188)</f>
        <v>0</v>
      </c>
      <c r="K186" s="36">
        <f t="shared" si="211"/>
        <v>0</v>
      </c>
      <c r="L186" s="36">
        <f t="shared" si="211"/>
        <v>0</v>
      </c>
      <c r="M186" s="36">
        <f t="shared" si="175"/>
        <v>0</v>
      </c>
      <c r="N186" s="36">
        <f t="shared" ref="N186:P186" si="212">SUM(N187:N188)</f>
        <v>0</v>
      </c>
      <c r="O186" s="36">
        <f t="shared" si="212"/>
        <v>0</v>
      </c>
      <c r="P186" s="36">
        <f t="shared" si="212"/>
        <v>0</v>
      </c>
      <c r="Q186" s="36">
        <f t="shared" si="176"/>
        <v>0</v>
      </c>
      <c r="R186" s="36">
        <f t="shared" ref="R186:T186" si="213">SUM(R187:R188)</f>
        <v>0</v>
      </c>
      <c r="S186" s="36">
        <f t="shared" si="213"/>
        <v>0</v>
      </c>
      <c r="T186" s="36">
        <f t="shared" si="213"/>
        <v>0</v>
      </c>
    </row>
    <row r="187" spans="2:21" ht="18" x14ac:dyDescent="0.25">
      <c r="B187" s="41"/>
      <c r="C187" s="42"/>
      <c r="D187" s="44" t="s">
        <v>335</v>
      </c>
      <c r="E187" s="37">
        <f t="shared" si="172"/>
        <v>0</v>
      </c>
      <c r="F187" s="37">
        <v>0</v>
      </c>
      <c r="G187" s="37">
        <v>0</v>
      </c>
      <c r="H187" s="37">
        <v>0</v>
      </c>
      <c r="I187" s="37">
        <f t="shared" si="174"/>
        <v>0</v>
      </c>
      <c r="J187" s="37">
        <v>0</v>
      </c>
      <c r="K187" s="37">
        <v>0</v>
      </c>
      <c r="L187" s="37">
        <v>0</v>
      </c>
      <c r="M187" s="37">
        <f t="shared" si="175"/>
        <v>0</v>
      </c>
      <c r="N187" s="37">
        <v>0</v>
      </c>
      <c r="O187" s="37">
        <v>0</v>
      </c>
      <c r="P187" s="37">
        <v>0</v>
      </c>
      <c r="Q187" s="37">
        <f t="shared" si="176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172"/>
        <v>0</v>
      </c>
      <c r="F188" s="37">
        <v>0</v>
      </c>
      <c r="G188" s="37">
        <v>0</v>
      </c>
      <c r="H188" s="37">
        <v>0</v>
      </c>
      <c r="I188" s="36">
        <f t="shared" si="174"/>
        <v>0</v>
      </c>
      <c r="J188" s="37">
        <v>0</v>
      </c>
      <c r="K188" s="37">
        <v>0</v>
      </c>
      <c r="L188" s="37">
        <v>0</v>
      </c>
      <c r="M188" s="36">
        <f t="shared" si="175"/>
        <v>0</v>
      </c>
      <c r="N188" s="37">
        <v>0</v>
      </c>
      <c r="O188" s="37">
        <v>0</v>
      </c>
      <c r="P188" s="37">
        <v>0</v>
      </c>
      <c r="Q188" s="36">
        <f t="shared" si="176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172"/>
        <v>2315</v>
      </c>
      <c r="F189" s="45">
        <v>2315</v>
      </c>
      <c r="G189" s="37">
        <v>0</v>
      </c>
      <c r="H189" s="37">
        <v>0</v>
      </c>
      <c r="I189" s="40">
        <f t="shared" si="174"/>
        <v>2400</v>
      </c>
      <c r="J189" s="45">
        <v>2400</v>
      </c>
      <c r="K189" s="37">
        <v>0</v>
      </c>
      <c r="L189" s="37">
        <v>0</v>
      </c>
      <c r="M189" s="40">
        <f t="shared" si="175"/>
        <v>2500</v>
      </c>
      <c r="N189" s="45">
        <v>2500</v>
      </c>
      <c r="O189" s="37">
        <v>0</v>
      </c>
      <c r="P189" s="37">
        <v>0</v>
      </c>
      <c r="Q189" s="40">
        <f t="shared" si="176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172"/>
        <v>3550</v>
      </c>
      <c r="F190" s="45">
        <v>3550</v>
      </c>
      <c r="G190" s="45">
        <v>0</v>
      </c>
      <c r="H190" s="45">
        <v>0</v>
      </c>
      <c r="I190" s="40">
        <f t="shared" si="174"/>
        <v>3550</v>
      </c>
      <c r="J190" s="45">
        <v>3550</v>
      </c>
      <c r="K190" s="45">
        <v>0</v>
      </c>
      <c r="L190" s="45">
        <v>0</v>
      </c>
      <c r="M190" s="40">
        <f t="shared" si="175"/>
        <v>3600</v>
      </c>
      <c r="N190" s="45">
        <v>3600</v>
      </c>
      <c r="O190" s="45">
        <v>0</v>
      </c>
      <c r="P190" s="45">
        <v>0</v>
      </c>
      <c r="Q190" s="40">
        <f t="shared" si="176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172"/>
        <v>2450</v>
      </c>
      <c r="F191" s="45">
        <v>2450</v>
      </c>
      <c r="G191" s="45">
        <v>0</v>
      </c>
      <c r="H191" s="45">
        <v>0</v>
      </c>
      <c r="I191" s="40">
        <f t="shared" si="174"/>
        <v>2450</v>
      </c>
      <c r="J191" s="45">
        <v>2450</v>
      </c>
      <c r="K191" s="45">
        <v>0</v>
      </c>
      <c r="L191" s="45">
        <v>0</v>
      </c>
      <c r="M191" s="40">
        <f t="shared" si="175"/>
        <v>2820</v>
      </c>
      <c r="N191" s="45">
        <v>2820</v>
      </c>
      <c r="O191" s="45">
        <v>0</v>
      </c>
      <c r="P191" s="45">
        <v>0</v>
      </c>
      <c r="Q191" s="40">
        <f t="shared" si="176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172"/>
        <v>2700</v>
      </c>
      <c r="F192" s="45">
        <v>2700</v>
      </c>
      <c r="G192" s="45">
        <v>0</v>
      </c>
      <c r="H192" s="45">
        <v>0</v>
      </c>
      <c r="I192" s="40">
        <f t="shared" si="174"/>
        <v>3000</v>
      </c>
      <c r="J192" s="45">
        <v>3000</v>
      </c>
      <c r="K192" s="45">
        <v>0</v>
      </c>
      <c r="L192" s="45">
        <v>0</v>
      </c>
      <c r="M192" s="40">
        <f t="shared" si="175"/>
        <v>4100</v>
      </c>
      <c r="N192" s="45">
        <v>4100</v>
      </c>
      <c r="O192" s="45">
        <v>0</v>
      </c>
      <c r="P192" s="45">
        <v>0</v>
      </c>
      <c r="Q192" s="40">
        <f t="shared" si="176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172"/>
        <v>1377</v>
      </c>
      <c r="F193" s="45">
        <v>1377</v>
      </c>
      <c r="G193" s="45">
        <v>0</v>
      </c>
      <c r="H193" s="45">
        <v>0</v>
      </c>
      <c r="I193" s="40">
        <f t="shared" si="174"/>
        <v>1400</v>
      </c>
      <c r="J193" s="45">
        <v>1400</v>
      </c>
      <c r="K193" s="45">
        <v>0</v>
      </c>
      <c r="L193" s="45">
        <v>0</v>
      </c>
      <c r="M193" s="40">
        <f t="shared" si="175"/>
        <v>2080</v>
      </c>
      <c r="N193" s="45">
        <v>2080</v>
      </c>
      <c r="O193" s="45">
        <v>0</v>
      </c>
      <c r="P193" s="45">
        <v>0</v>
      </c>
      <c r="Q193" s="40">
        <f t="shared" si="176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172"/>
        <v>218</v>
      </c>
      <c r="F194" s="45">
        <v>218</v>
      </c>
      <c r="G194" s="45">
        <v>0</v>
      </c>
      <c r="H194" s="45">
        <v>0</v>
      </c>
      <c r="I194" s="40">
        <f t="shared" si="174"/>
        <v>240</v>
      </c>
      <c r="J194" s="45">
        <v>240</v>
      </c>
      <c r="K194" s="45">
        <v>0</v>
      </c>
      <c r="L194" s="45">
        <v>0</v>
      </c>
      <c r="M194" s="40">
        <f t="shared" si="175"/>
        <v>300</v>
      </c>
      <c r="N194" s="45">
        <v>300</v>
      </c>
      <c r="O194" s="45">
        <v>0</v>
      </c>
      <c r="P194" s="45">
        <v>0</v>
      </c>
      <c r="Q194" s="40">
        <f t="shared" si="176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172"/>
        <v>105</v>
      </c>
      <c r="F195" s="45">
        <v>105</v>
      </c>
      <c r="G195" s="45">
        <v>0</v>
      </c>
      <c r="H195" s="45">
        <v>0</v>
      </c>
      <c r="I195" s="40">
        <f t="shared" si="174"/>
        <v>1960</v>
      </c>
      <c r="J195" s="45">
        <f>2090-130</f>
        <v>1960</v>
      </c>
      <c r="K195" s="45">
        <v>0</v>
      </c>
      <c r="L195" s="45">
        <v>0</v>
      </c>
      <c r="M195" s="40">
        <f t="shared" si="175"/>
        <v>2600</v>
      </c>
      <c r="N195" s="45">
        <v>2600</v>
      </c>
      <c r="O195" s="45">
        <v>0</v>
      </c>
      <c r="P195" s="45">
        <v>0</v>
      </c>
      <c r="Q195" s="40">
        <f t="shared" si="176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172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174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175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176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172"/>
        <v>0</v>
      </c>
      <c r="F197" s="36">
        <f t="shared" ref="F197:H197" si="214">SUM(F198:F199)</f>
        <v>0</v>
      </c>
      <c r="G197" s="36">
        <f t="shared" si="214"/>
        <v>0</v>
      </c>
      <c r="H197" s="36">
        <f t="shared" si="214"/>
        <v>0</v>
      </c>
      <c r="I197" s="36">
        <f t="shared" si="174"/>
        <v>0</v>
      </c>
      <c r="J197" s="36">
        <f t="shared" ref="J197:L197" si="215">SUM(J198:J199)</f>
        <v>0</v>
      </c>
      <c r="K197" s="36">
        <f t="shared" si="215"/>
        <v>0</v>
      </c>
      <c r="L197" s="36">
        <f t="shared" si="215"/>
        <v>0</v>
      </c>
      <c r="M197" s="36">
        <f t="shared" si="175"/>
        <v>0</v>
      </c>
      <c r="N197" s="36">
        <f t="shared" ref="N197:P197" si="216">SUM(N198:N199)</f>
        <v>0</v>
      </c>
      <c r="O197" s="36">
        <f t="shared" si="216"/>
        <v>0</v>
      </c>
      <c r="P197" s="36">
        <f t="shared" si="216"/>
        <v>0</v>
      </c>
      <c r="Q197" s="36">
        <f t="shared" si="176"/>
        <v>0</v>
      </c>
      <c r="R197" s="36">
        <f t="shared" ref="R197:T197" si="217">SUM(R198:R199)</f>
        <v>0</v>
      </c>
      <c r="S197" s="36">
        <f t="shared" si="217"/>
        <v>0</v>
      </c>
      <c r="T197" s="36">
        <f t="shared" si="217"/>
        <v>0</v>
      </c>
    </row>
    <row r="198" spans="2:21" ht="18" x14ac:dyDescent="0.25">
      <c r="B198" s="41"/>
      <c r="C198" s="42"/>
      <c r="D198" s="44" t="s">
        <v>335</v>
      </c>
      <c r="E198" s="37">
        <f t="shared" si="172"/>
        <v>0</v>
      </c>
      <c r="F198" s="37">
        <v>0</v>
      </c>
      <c r="G198" s="37">
        <v>0</v>
      </c>
      <c r="H198" s="37">
        <v>0</v>
      </c>
      <c r="I198" s="37">
        <f t="shared" si="174"/>
        <v>0</v>
      </c>
      <c r="J198" s="37">
        <v>0</v>
      </c>
      <c r="K198" s="37">
        <v>0</v>
      </c>
      <c r="L198" s="37">
        <v>0</v>
      </c>
      <c r="M198" s="37">
        <f t="shared" si="175"/>
        <v>0</v>
      </c>
      <c r="N198" s="37">
        <v>0</v>
      </c>
      <c r="O198" s="37">
        <v>0</v>
      </c>
      <c r="P198" s="37">
        <v>0</v>
      </c>
      <c r="Q198" s="37">
        <f t="shared" si="176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172"/>
        <v>0</v>
      </c>
      <c r="F199" s="37">
        <v>0</v>
      </c>
      <c r="G199" s="37">
        <v>0</v>
      </c>
      <c r="H199" s="37">
        <v>0</v>
      </c>
      <c r="I199" s="36">
        <f t="shared" si="174"/>
        <v>0</v>
      </c>
      <c r="J199" s="37">
        <v>0</v>
      </c>
      <c r="K199" s="37">
        <v>0</v>
      </c>
      <c r="L199" s="37">
        <v>0</v>
      </c>
      <c r="M199" s="36">
        <f t="shared" si="175"/>
        <v>0</v>
      </c>
      <c r="N199" s="37">
        <v>0</v>
      </c>
      <c r="O199" s="37">
        <v>0</v>
      </c>
      <c r="P199" s="37">
        <v>0</v>
      </c>
      <c r="Q199" s="36">
        <f t="shared" si="176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172"/>
        <v>6113</v>
      </c>
      <c r="F200" s="45">
        <v>6113</v>
      </c>
      <c r="G200" s="45">
        <v>0</v>
      </c>
      <c r="H200" s="45">
        <v>0</v>
      </c>
      <c r="I200" s="40">
        <f t="shared" si="174"/>
        <v>6113</v>
      </c>
      <c r="J200" s="45">
        <v>6113</v>
      </c>
      <c r="K200" s="45">
        <v>0</v>
      </c>
      <c r="L200" s="45">
        <v>0</v>
      </c>
      <c r="M200" s="40">
        <f t="shared" si="175"/>
        <v>6995</v>
      </c>
      <c r="N200" s="45">
        <f>7500-505</f>
        <v>6995</v>
      </c>
      <c r="O200" s="45">
        <v>0</v>
      </c>
      <c r="P200" s="45">
        <v>0</v>
      </c>
      <c r="Q200" s="40">
        <f t="shared" si="176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172"/>
        <v>413</v>
      </c>
      <c r="F201" s="45">
        <v>413</v>
      </c>
      <c r="G201" s="45">
        <v>0</v>
      </c>
      <c r="H201" s="45">
        <v>0</v>
      </c>
      <c r="I201" s="40">
        <f t="shared" si="174"/>
        <v>413</v>
      </c>
      <c r="J201" s="45">
        <v>413</v>
      </c>
      <c r="K201" s="45">
        <v>0</v>
      </c>
      <c r="L201" s="45">
        <v>0</v>
      </c>
      <c r="M201" s="40">
        <f t="shared" si="175"/>
        <v>415</v>
      </c>
      <c r="N201" s="45">
        <v>415</v>
      </c>
      <c r="O201" s="45">
        <v>0</v>
      </c>
      <c r="P201" s="45">
        <v>0</v>
      </c>
      <c r="Q201" s="40">
        <f t="shared" si="176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172"/>
        <v>379</v>
      </c>
      <c r="F202" s="45">
        <v>379</v>
      </c>
      <c r="G202" s="45">
        <v>0</v>
      </c>
      <c r="H202" s="45">
        <v>0</v>
      </c>
      <c r="I202" s="40">
        <f t="shared" si="174"/>
        <v>379</v>
      </c>
      <c r="J202" s="45">
        <v>379</v>
      </c>
      <c r="K202" s="45">
        <v>0</v>
      </c>
      <c r="L202" s="45">
        <v>0</v>
      </c>
      <c r="M202" s="40">
        <f t="shared" si="175"/>
        <v>380</v>
      </c>
      <c r="N202" s="45">
        <v>380</v>
      </c>
      <c r="O202" s="45">
        <v>0</v>
      </c>
      <c r="P202" s="45">
        <v>0</v>
      </c>
      <c r="Q202" s="40">
        <f t="shared" si="176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172"/>
        <v>800</v>
      </c>
      <c r="F203" s="45">
        <v>800</v>
      </c>
      <c r="G203" s="45">
        <v>0</v>
      </c>
      <c r="H203" s="45">
        <v>0</v>
      </c>
      <c r="I203" s="40">
        <f t="shared" si="174"/>
        <v>800</v>
      </c>
      <c r="J203" s="45">
        <v>800</v>
      </c>
      <c r="K203" s="45">
        <v>0</v>
      </c>
      <c r="L203" s="45">
        <v>0</v>
      </c>
      <c r="M203" s="40">
        <f t="shared" si="175"/>
        <v>800</v>
      </c>
      <c r="N203" s="45">
        <v>800</v>
      </c>
      <c r="O203" s="45">
        <v>0</v>
      </c>
      <c r="P203" s="45">
        <v>0</v>
      </c>
      <c r="Q203" s="40">
        <f t="shared" si="176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172"/>
        <v>95</v>
      </c>
      <c r="F204" s="45">
        <v>95</v>
      </c>
      <c r="G204" s="45">
        <v>0</v>
      </c>
      <c r="H204" s="45">
        <v>0</v>
      </c>
      <c r="I204" s="40">
        <f t="shared" si="174"/>
        <v>95</v>
      </c>
      <c r="J204" s="45">
        <v>95</v>
      </c>
      <c r="K204" s="45">
        <v>0</v>
      </c>
      <c r="L204" s="45">
        <v>0</v>
      </c>
      <c r="M204" s="40">
        <f t="shared" si="175"/>
        <v>130</v>
      </c>
      <c r="N204" s="45">
        <v>130</v>
      </c>
      <c r="O204" s="45">
        <v>0</v>
      </c>
      <c r="P204" s="45">
        <v>0</v>
      </c>
      <c r="Q204" s="40">
        <f t="shared" si="176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172"/>
        <v>200</v>
      </c>
      <c r="F205" s="45">
        <v>200</v>
      </c>
      <c r="G205" s="45">
        <v>0</v>
      </c>
      <c r="H205" s="45">
        <v>0</v>
      </c>
      <c r="I205" s="40">
        <f t="shared" si="174"/>
        <v>200</v>
      </c>
      <c r="J205" s="45">
        <v>200</v>
      </c>
      <c r="K205" s="45">
        <v>0</v>
      </c>
      <c r="L205" s="45">
        <v>0</v>
      </c>
      <c r="M205" s="40">
        <f t="shared" si="175"/>
        <v>280</v>
      </c>
      <c r="N205" s="45">
        <v>280</v>
      </c>
      <c r="O205" s="45">
        <v>0</v>
      </c>
      <c r="P205" s="45">
        <v>0</v>
      </c>
      <c r="Q205" s="40">
        <f t="shared" si="176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172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174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175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176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172"/>
        <v>0</v>
      </c>
      <c r="F207" s="36">
        <f t="shared" ref="F207:H207" si="218">SUM(F208:F209)</f>
        <v>0</v>
      </c>
      <c r="G207" s="36">
        <f t="shared" si="218"/>
        <v>0</v>
      </c>
      <c r="H207" s="36">
        <f t="shared" si="218"/>
        <v>0</v>
      </c>
      <c r="I207" s="36">
        <f t="shared" si="174"/>
        <v>0</v>
      </c>
      <c r="J207" s="36">
        <f t="shared" ref="J207:L207" si="219">SUM(J208:J209)</f>
        <v>0</v>
      </c>
      <c r="K207" s="36">
        <f t="shared" si="219"/>
        <v>0</v>
      </c>
      <c r="L207" s="36">
        <f t="shared" si="219"/>
        <v>0</v>
      </c>
      <c r="M207" s="36">
        <f t="shared" si="175"/>
        <v>0</v>
      </c>
      <c r="N207" s="36">
        <f t="shared" ref="N207:P207" si="220">SUM(N208:N209)</f>
        <v>0</v>
      </c>
      <c r="O207" s="36">
        <f t="shared" si="220"/>
        <v>0</v>
      </c>
      <c r="P207" s="36">
        <f t="shared" si="220"/>
        <v>0</v>
      </c>
      <c r="Q207" s="36">
        <f t="shared" si="176"/>
        <v>0</v>
      </c>
      <c r="R207" s="36">
        <f t="shared" ref="R207:T207" si="221">SUM(R208:R209)</f>
        <v>0</v>
      </c>
      <c r="S207" s="36">
        <f t="shared" si="221"/>
        <v>0</v>
      </c>
      <c r="T207" s="36">
        <f t="shared" si="221"/>
        <v>0</v>
      </c>
    </row>
    <row r="208" spans="2:21" ht="18" x14ac:dyDescent="0.25">
      <c r="B208" s="41"/>
      <c r="C208" s="42"/>
      <c r="D208" s="44" t="s">
        <v>335</v>
      </c>
      <c r="E208" s="37">
        <f t="shared" si="172"/>
        <v>0</v>
      </c>
      <c r="F208" s="37">
        <v>0</v>
      </c>
      <c r="G208" s="37">
        <v>0</v>
      </c>
      <c r="H208" s="37">
        <v>0</v>
      </c>
      <c r="I208" s="37">
        <f t="shared" si="174"/>
        <v>0</v>
      </c>
      <c r="J208" s="37">
        <v>0</v>
      </c>
      <c r="K208" s="37">
        <v>0</v>
      </c>
      <c r="L208" s="37">
        <v>0</v>
      </c>
      <c r="M208" s="37">
        <f t="shared" si="175"/>
        <v>0</v>
      </c>
      <c r="N208" s="37">
        <v>0</v>
      </c>
      <c r="O208" s="37">
        <v>0</v>
      </c>
      <c r="P208" s="37">
        <v>0</v>
      </c>
      <c r="Q208" s="37">
        <f t="shared" si="176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172"/>
        <v>0</v>
      </c>
      <c r="F209" s="37">
        <v>0</v>
      </c>
      <c r="G209" s="37">
        <v>0</v>
      </c>
      <c r="H209" s="37">
        <v>0</v>
      </c>
      <c r="I209" s="36">
        <f t="shared" si="174"/>
        <v>0</v>
      </c>
      <c r="J209" s="37">
        <v>0</v>
      </c>
      <c r="K209" s="37">
        <v>0</v>
      </c>
      <c r="L209" s="37">
        <v>0</v>
      </c>
      <c r="M209" s="36">
        <f t="shared" si="175"/>
        <v>0</v>
      </c>
      <c r="N209" s="37">
        <v>0</v>
      </c>
      <c r="O209" s="37">
        <v>0</v>
      </c>
      <c r="P209" s="37">
        <v>0</v>
      </c>
      <c r="Q209" s="36">
        <f t="shared" si="176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172"/>
        <v>1400</v>
      </c>
      <c r="F210" s="45">
        <v>1400</v>
      </c>
      <c r="G210" s="45">
        <v>0</v>
      </c>
      <c r="H210" s="45">
        <v>0</v>
      </c>
      <c r="I210" s="40">
        <f t="shared" si="174"/>
        <v>2000</v>
      </c>
      <c r="J210" s="45">
        <v>2000</v>
      </c>
      <c r="K210" s="45">
        <v>0</v>
      </c>
      <c r="L210" s="45">
        <v>0</v>
      </c>
      <c r="M210" s="40">
        <f t="shared" si="175"/>
        <v>3100</v>
      </c>
      <c r="N210" s="45">
        <v>3100</v>
      </c>
      <c r="O210" s="45">
        <v>0</v>
      </c>
      <c r="P210" s="45">
        <v>0</v>
      </c>
      <c r="Q210" s="40">
        <f t="shared" si="176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172"/>
        <v>6774</v>
      </c>
      <c r="F211" s="45">
        <v>6774</v>
      </c>
      <c r="G211" s="45">
        <v>0</v>
      </c>
      <c r="H211" s="45">
        <v>0</v>
      </c>
      <c r="I211" s="40">
        <f t="shared" si="174"/>
        <v>7394</v>
      </c>
      <c r="J211" s="45">
        <f>8000-606</f>
        <v>7394</v>
      </c>
      <c r="K211" s="45">
        <v>0</v>
      </c>
      <c r="L211" s="45">
        <v>0</v>
      </c>
      <c r="M211" s="40">
        <f t="shared" si="175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176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172"/>
        <v>770</v>
      </c>
      <c r="F212" s="45">
        <v>770</v>
      </c>
      <c r="G212" s="45">
        <v>0</v>
      </c>
      <c r="H212" s="45">
        <v>0</v>
      </c>
      <c r="I212" s="40">
        <f t="shared" si="174"/>
        <v>850</v>
      </c>
      <c r="J212" s="45">
        <v>850</v>
      </c>
      <c r="K212" s="45">
        <v>0</v>
      </c>
      <c r="L212" s="45">
        <v>0</v>
      </c>
      <c r="M212" s="40">
        <f t="shared" si="175"/>
        <v>1000</v>
      </c>
      <c r="N212" s="45">
        <v>1000</v>
      </c>
      <c r="O212" s="45">
        <v>0</v>
      </c>
      <c r="P212" s="45">
        <v>0</v>
      </c>
      <c r="Q212" s="40">
        <f t="shared" si="176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172"/>
        <v>36</v>
      </c>
      <c r="F213" s="45">
        <v>36</v>
      </c>
      <c r="G213" s="45">
        <v>0</v>
      </c>
      <c r="H213" s="45">
        <v>0</v>
      </c>
      <c r="I213" s="40">
        <f t="shared" si="174"/>
        <v>36</v>
      </c>
      <c r="J213" s="45">
        <v>36</v>
      </c>
      <c r="K213" s="45">
        <v>0</v>
      </c>
      <c r="L213" s="45">
        <v>0</v>
      </c>
      <c r="M213" s="40">
        <f t="shared" si="175"/>
        <v>36</v>
      </c>
      <c r="N213" s="45">
        <v>36</v>
      </c>
      <c r="O213" s="45">
        <v>0</v>
      </c>
      <c r="P213" s="45">
        <v>0</v>
      </c>
      <c r="Q213" s="40">
        <f t="shared" si="176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172"/>
        <v>120</v>
      </c>
      <c r="F214" s="45">
        <v>120</v>
      </c>
      <c r="G214" s="45">
        <v>0</v>
      </c>
      <c r="H214" s="45">
        <v>0</v>
      </c>
      <c r="I214" s="40">
        <f t="shared" si="174"/>
        <v>120</v>
      </c>
      <c r="J214" s="45">
        <v>120</v>
      </c>
      <c r="K214" s="45">
        <v>0</v>
      </c>
      <c r="L214" s="45">
        <v>0</v>
      </c>
      <c r="M214" s="40">
        <f t="shared" si="175"/>
        <v>120</v>
      </c>
      <c r="N214" s="45">
        <v>120</v>
      </c>
      <c r="O214" s="45">
        <v>0</v>
      </c>
      <c r="P214" s="45">
        <v>0</v>
      </c>
      <c r="Q214" s="40">
        <f t="shared" si="176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172"/>
        <v>300</v>
      </c>
      <c r="F215" s="45">
        <v>300</v>
      </c>
      <c r="G215" s="45">
        <v>0</v>
      </c>
      <c r="H215" s="45">
        <v>0</v>
      </c>
      <c r="I215" s="40">
        <f t="shared" si="174"/>
        <v>300</v>
      </c>
      <c r="J215" s="45">
        <v>300</v>
      </c>
      <c r="K215" s="45">
        <v>0</v>
      </c>
      <c r="L215" s="45">
        <v>0</v>
      </c>
      <c r="M215" s="40">
        <f t="shared" si="175"/>
        <v>300</v>
      </c>
      <c r="N215" s="45">
        <v>300</v>
      </c>
      <c r="O215" s="45">
        <v>0</v>
      </c>
      <c r="P215" s="45">
        <v>0</v>
      </c>
      <c r="Q215" s="40">
        <f t="shared" si="176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172"/>
        <v>300</v>
      </c>
      <c r="F216" s="45">
        <v>300</v>
      </c>
      <c r="G216" s="45">
        <v>0</v>
      </c>
      <c r="H216" s="45">
        <v>0</v>
      </c>
      <c r="I216" s="40">
        <f t="shared" si="174"/>
        <v>300</v>
      </c>
      <c r="J216" s="45">
        <v>300</v>
      </c>
      <c r="K216" s="45">
        <v>0</v>
      </c>
      <c r="L216" s="45">
        <v>0</v>
      </c>
      <c r="M216" s="40">
        <f t="shared" si="175"/>
        <v>300</v>
      </c>
      <c r="N216" s="45">
        <v>300</v>
      </c>
      <c r="O216" s="45">
        <v>0</v>
      </c>
      <c r="P216" s="45">
        <v>0</v>
      </c>
      <c r="Q216" s="40">
        <f t="shared" si="176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172"/>
        <v>1100</v>
      </c>
      <c r="F217" s="33">
        <f t="shared" ref="F217:P217" si="222">SUM(F221:F227)</f>
        <v>1100</v>
      </c>
      <c r="G217" s="33">
        <f t="shared" si="222"/>
        <v>0</v>
      </c>
      <c r="H217" s="33">
        <f t="shared" si="222"/>
        <v>0</v>
      </c>
      <c r="I217" s="32">
        <f t="shared" si="174"/>
        <v>1100</v>
      </c>
      <c r="J217" s="33">
        <f t="shared" ref="J217" si="223">SUM(J221:J227)</f>
        <v>1100</v>
      </c>
      <c r="K217" s="33">
        <f t="shared" si="222"/>
        <v>0</v>
      </c>
      <c r="L217" s="33">
        <f t="shared" si="222"/>
        <v>0</v>
      </c>
      <c r="M217" s="32">
        <f t="shared" si="175"/>
        <v>1100</v>
      </c>
      <c r="N217" s="33">
        <f t="shared" ref="N217" si="224">SUM(N221:N227)</f>
        <v>1100</v>
      </c>
      <c r="O217" s="33">
        <f t="shared" si="222"/>
        <v>0</v>
      </c>
      <c r="P217" s="33">
        <f t="shared" si="222"/>
        <v>0</v>
      </c>
      <c r="Q217" s="32">
        <f t="shared" si="176"/>
        <v>1100</v>
      </c>
      <c r="R217" s="33">
        <f t="shared" ref="R217:T217" si="225">SUM(R221:R227)</f>
        <v>1100</v>
      </c>
      <c r="S217" s="33">
        <f t="shared" si="225"/>
        <v>0</v>
      </c>
      <c r="T217" s="33">
        <f t="shared" si="225"/>
        <v>0</v>
      </c>
    </row>
    <row r="218" spans="2:20" ht="18" x14ac:dyDescent="0.25">
      <c r="B218" s="41"/>
      <c r="C218" s="42"/>
      <c r="D218" s="43" t="s">
        <v>151</v>
      </c>
      <c r="E218" s="36">
        <f t="shared" si="172"/>
        <v>0</v>
      </c>
      <c r="F218" s="36">
        <f t="shared" ref="F218:H218" si="226">SUM(F219:F220)</f>
        <v>0</v>
      </c>
      <c r="G218" s="36">
        <f t="shared" si="226"/>
        <v>0</v>
      </c>
      <c r="H218" s="36">
        <f t="shared" si="226"/>
        <v>0</v>
      </c>
      <c r="I218" s="36">
        <f t="shared" si="174"/>
        <v>0</v>
      </c>
      <c r="J218" s="36">
        <f t="shared" ref="J218:L218" si="227">SUM(J219:J220)</f>
        <v>0</v>
      </c>
      <c r="K218" s="36">
        <f t="shared" si="227"/>
        <v>0</v>
      </c>
      <c r="L218" s="36">
        <f t="shared" si="227"/>
        <v>0</v>
      </c>
      <c r="M218" s="36">
        <f t="shared" si="175"/>
        <v>0</v>
      </c>
      <c r="N218" s="36">
        <f t="shared" ref="N218:P218" si="228">SUM(N219:N220)</f>
        <v>0</v>
      </c>
      <c r="O218" s="36">
        <f t="shared" si="228"/>
        <v>0</v>
      </c>
      <c r="P218" s="36">
        <f t="shared" si="228"/>
        <v>0</v>
      </c>
      <c r="Q218" s="36">
        <f t="shared" si="176"/>
        <v>0</v>
      </c>
      <c r="R218" s="36">
        <f t="shared" ref="R218:T218" si="229">SUM(R219:R220)</f>
        <v>0</v>
      </c>
      <c r="S218" s="36">
        <f t="shared" si="229"/>
        <v>0</v>
      </c>
      <c r="T218" s="36">
        <f t="shared" si="229"/>
        <v>0</v>
      </c>
    </row>
    <row r="219" spans="2:20" ht="18" x14ac:dyDescent="0.25">
      <c r="B219" s="41"/>
      <c r="C219" s="42"/>
      <c r="D219" s="44" t="s">
        <v>335</v>
      </c>
      <c r="E219" s="37">
        <f t="shared" si="172"/>
        <v>0</v>
      </c>
      <c r="F219" s="37">
        <v>0</v>
      </c>
      <c r="G219" s="37">
        <v>0</v>
      </c>
      <c r="H219" s="37">
        <v>0</v>
      </c>
      <c r="I219" s="37">
        <f t="shared" si="174"/>
        <v>0</v>
      </c>
      <c r="J219" s="37">
        <v>0</v>
      </c>
      <c r="K219" s="37">
        <v>0</v>
      </c>
      <c r="L219" s="37">
        <v>0</v>
      </c>
      <c r="M219" s="37">
        <f t="shared" si="175"/>
        <v>0</v>
      </c>
      <c r="N219" s="37">
        <v>0</v>
      </c>
      <c r="O219" s="37">
        <v>0</v>
      </c>
      <c r="P219" s="37">
        <v>0</v>
      </c>
      <c r="Q219" s="37">
        <f t="shared" si="176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172"/>
        <v>0</v>
      </c>
      <c r="F220" s="37">
        <v>0</v>
      </c>
      <c r="G220" s="37">
        <v>0</v>
      </c>
      <c r="H220" s="37">
        <v>0</v>
      </c>
      <c r="I220" s="36">
        <f t="shared" si="174"/>
        <v>0</v>
      </c>
      <c r="J220" s="37">
        <v>0</v>
      </c>
      <c r="K220" s="37">
        <v>0</v>
      </c>
      <c r="L220" s="37">
        <v>0</v>
      </c>
      <c r="M220" s="36">
        <f t="shared" si="175"/>
        <v>0</v>
      </c>
      <c r="N220" s="37">
        <v>0</v>
      </c>
      <c r="O220" s="37">
        <v>0</v>
      </c>
      <c r="P220" s="37">
        <v>0</v>
      </c>
      <c r="Q220" s="36">
        <f t="shared" si="176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172"/>
        <v>680</v>
      </c>
      <c r="F221" s="45">
        <v>680</v>
      </c>
      <c r="G221" s="45">
        <v>0</v>
      </c>
      <c r="H221" s="45">
        <v>0</v>
      </c>
      <c r="I221" s="40">
        <f t="shared" si="174"/>
        <v>680</v>
      </c>
      <c r="J221" s="45">
        <v>680</v>
      </c>
      <c r="K221" s="45">
        <v>0</v>
      </c>
      <c r="L221" s="45">
        <v>0</v>
      </c>
      <c r="M221" s="40">
        <f t="shared" si="175"/>
        <v>680</v>
      </c>
      <c r="N221" s="45">
        <v>680</v>
      </c>
      <c r="O221" s="45">
        <v>0</v>
      </c>
      <c r="P221" s="45">
        <v>0</v>
      </c>
      <c r="Q221" s="40">
        <f t="shared" si="176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172"/>
        <v>46</v>
      </c>
      <c r="F222" s="45">
        <v>46</v>
      </c>
      <c r="G222" s="45">
        <v>0</v>
      </c>
      <c r="H222" s="45">
        <v>0</v>
      </c>
      <c r="I222" s="40">
        <f t="shared" si="174"/>
        <v>46</v>
      </c>
      <c r="J222" s="45">
        <v>46</v>
      </c>
      <c r="K222" s="45">
        <v>0</v>
      </c>
      <c r="L222" s="45">
        <v>0</v>
      </c>
      <c r="M222" s="40">
        <f t="shared" si="175"/>
        <v>46</v>
      </c>
      <c r="N222" s="45">
        <v>46</v>
      </c>
      <c r="O222" s="45">
        <v>0</v>
      </c>
      <c r="P222" s="45">
        <v>0</v>
      </c>
      <c r="Q222" s="40">
        <f t="shared" si="176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172"/>
        <v>46</v>
      </c>
      <c r="F223" s="45">
        <v>46</v>
      </c>
      <c r="G223" s="45">
        <v>0</v>
      </c>
      <c r="H223" s="45">
        <v>0</v>
      </c>
      <c r="I223" s="40">
        <f t="shared" si="174"/>
        <v>46</v>
      </c>
      <c r="J223" s="45">
        <v>46</v>
      </c>
      <c r="K223" s="45">
        <v>0</v>
      </c>
      <c r="L223" s="45">
        <v>0</v>
      </c>
      <c r="M223" s="40">
        <f t="shared" si="175"/>
        <v>46</v>
      </c>
      <c r="N223" s="45">
        <v>46</v>
      </c>
      <c r="O223" s="45">
        <v>0</v>
      </c>
      <c r="P223" s="45">
        <v>0</v>
      </c>
      <c r="Q223" s="40">
        <f t="shared" si="176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172"/>
        <v>30</v>
      </c>
      <c r="F224" s="45">
        <v>30</v>
      </c>
      <c r="G224" s="45">
        <v>0</v>
      </c>
      <c r="H224" s="45">
        <v>0</v>
      </c>
      <c r="I224" s="40">
        <f t="shared" si="174"/>
        <v>30</v>
      </c>
      <c r="J224" s="45">
        <v>30</v>
      </c>
      <c r="K224" s="45">
        <v>0</v>
      </c>
      <c r="L224" s="45">
        <v>0</v>
      </c>
      <c r="M224" s="40">
        <f t="shared" si="175"/>
        <v>30</v>
      </c>
      <c r="N224" s="45">
        <v>30</v>
      </c>
      <c r="O224" s="45">
        <v>0</v>
      </c>
      <c r="P224" s="45">
        <v>0</v>
      </c>
      <c r="Q224" s="40">
        <f t="shared" si="176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230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231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232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233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230"/>
        <v>145</v>
      </c>
      <c r="F226" s="45">
        <v>145</v>
      </c>
      <c r="G226" s="45">
        <v>0</v>
      </c>
      <c r="H226" s="45">
        <v>0</v>
      </c>
      <c r="I226" s="40">
        <f t="shared" si="231"/>
        <v>145</v>
      </c>
      <c r="J226" s="45">
        <v>145</v>
      </c>
      <c r="K226" s="45">
        <v>0</v>
      </c>
      <c r="L226" s="45">
        <v>0</v>
      </c>
      <c r="M226" s="40">
        <f t="shared" si="232"/>
        <v>145</v>
      </c>
      <c r="N226" s="45">
        <v>145</v>
      </c>
      <c r="O226" s="45">
        <v>0</v>
      </c>
      <c r="P226" s="45">
        <v>0</v>
      </c>
      <c r="Q226" s="40">
        <f t="shared" si="233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230"/>
        <v>58</v>
      </c>
      <c r="F227" s="45">
        <v>58</v>
      </c>
      <c r="G227" s="45">
        <v>0</v>
      </c>
      <c r="H227" s="45">
        <v>0</v>
      </c>
      <c r="I227" s="40">
        <f t="shared" si="231"/>
        <v>58</v>
      </c>
      <c r="J227" s="45">
        <v>58</v>
      </c>
      <c r="K227" s="45">
        <v>0</v>
      </c>
      <c r="L227" s="45">
        <v>0</v>
      </c>
      <c r="M227" s="40">
        <f t="shared" si="232"/>
        <v>58</v>
      </c>
      <c r="N227" s="45">
        <v>58</v>
      </c>
      <c r="O227" s="45">
        <v>0</v>
      </c>
      <c r="P227" s="45">
        <v>0</v>
      </c>
      <c r="Q227" s="40">
        <f t="shared" si="233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230"/>
        <v>16000</v>
      </c>
      <c r="F228" s="33">
        <f>SUM(F232:F235)</f>
        <v>16000</v>
      </c>
      <c r="G228" s="33">
        <f t="shared" ref="G228:H228" si="234">SUM(G232:G235)</f>
        <v>0</v>
      </c>
      <c r="H228" s="33">
        <f t="shared" si="234"/>
        <v>0</v>
      </c>
      <c r="I228" s="32">
        <f t="shared" si="231"/>
        <v>16000</v>
      </c>
      <c r="J228" s="33">
        <f>SUM(J232:J235)</f>
        <v>16000</v>
      </c>
      <c r="K228" s="33">
        <f t="shared" ref="K228:L228" si="235">SUM(K232:K235)</f>
        <v>0</v>
      </c>
      <c r="L228" s="33">
        <f t="shared" si="235"/>
        <v>0</v>
      </c>
      <c r="M228" s="32">
        <f t="shared" si="232"/>
        <v>16000</v>
      </c>
      <c r="N228" s="33">
        <f>SUM(N232:N235)</f>
        <v>16000</v>
      </c>
      <c r="O228" s="33">
        <f t="shared" ref="O228:P228" si="236">SUM(O232:O235)</f>
        <v>0</v>
      </c>
      <c r="P228" s="33">
        <f t="shared" si="236"/>
        <v>0</v>
      </c>
      <c r="Q228" s="32">
        <f t="shared" si="233"/>
        <v>17000</v>
      </c>
      <c r="R228" s="33">
        <f>SUM(R232:R235)</f>
        <v>17000</v>
      </c>
      <c r="S228" s="33">
        <f t="shared" ref="S228:T228" si="237">SUM(S232:S235)</f>
        <v>0</v>
      </c>
      <c r="T228" s="33">
        <f t="shared" si="23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230"/>
        <v>49</v>
      </c>
      <c r="F229" s="36">
        <f t="shared" ref="F229:H229" si="238">SUM(F230:F231)</f>
        <v>49</v>
      </c>
      <c r="G229" s="36">
        <f t="shared" si="238"/>
        <v>0</v>
      </c>
      <c r="H229" s="36">
        <f t="shared" si="238"/>
        <v>0</v>
      </c>
      <c r="I229" s="36">
        <f t="shared" si="231"/>
        <v>49</v>
      </c>
      <c r="J229" s="36">
        <f t="shared" ref="J229:L229" si="239">SUM(J230:J231)</f>
        <v>49</v>
      </c>
      <c r="K229" s="36">
        <f t="shared" si="239"/>
        <v>0</v>
      </c>
      <c r="L229" s="36">
        <f t="shared" si="239"/>
        <v>0</v>
      </c>
      <c r="M229" s="36">
        <f t="shared" si="232"/>
        <v>49</v>
      </c>
      <c r="N229" s="36">
        <f t="shared" ref="N229:P229" si="240">SUM(N230:N231)</f>
        <v>49</v>
      </c>
      <c r="O229" s="36">
        <f t="shared" si="240"/>
        <v>0</v>
      </c>
      <c r="P229" s="36">
        <f t="shared" si="240"/>
        <v>0</v>
      </c>
      <c r="Q229" s="36">
        <f t="shared" si="233"/>
        <v>49</v>
      </c>
      <c r="R229" s="36">
        <f t="shared" ref="R229:T229" si="241">SUM(R230:R231)</f>
        <v>49</v>
      </c>
      <c r="S229" s="36">
        <f t="shared" si="241"/>
        <v>0</v>
      </c>
      <c r="T229" s="36">
        <f t="shared" si="241"/>
        <v>0</v>
      </c>
    </row>
    <row r="230" spans="2:21" ht="18" x14ac:dyDescent="0.25">
      <c r="B230" s="41"/>
      <c r="C230" s="42"/>
      <c r="D230" s="44" t="s">
        <v>335</v>
      </c>
      <c r="E230" s="37">
        <f t="shared" si="230"/>
        <v>0</v>
      </c>
      <c r="F230" s="37">
        <v>0</v>
      </c>
      <c r="G230" s="37">
        <v>0</v>
      </c>
      <c r="H230" s="37">
        <v>0</v>
      </c>
      <c r="I230" s="37">
        <f t="shared" si="231"/>
        <v>0</v>
      </c>
      <c r="J230" s="37">
        <v>0</v>
      </c>
      <c r="K230" s="37">
        <v>0</v>
      </c>
      <c r="L230" s="37">
        <v>0</v>
      </c>
      <c r="M230" s="37">
        <f t="shared" si="232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230"/>
        <v>49</v>
      </c>
      <c r="F231" s="37">
        <f>30+19</f>
        <v>49</v>
      </c>
      <c r="G231" s="37">
        <v>0</v>
      </c>
      <c r="H231" s="37">
        <v>0</v>
      </c>
      <c r="I231" s="36">
        <f t="shared" si="231"/>
        <v>49</v>
      </c>
      <c r="J231" s="37">
        <f>30+19</f>
        <v>49</v>
      </c>
      <c r="K231" s="37">
        <v>0</v>
      </c>
      <c r="L231" s="37">
        <v>0</v>
      </c>
      <c r="M231" s="36">
        <f t="shared" si="232"/>
        <v>49</v>
      </c>
      <c r="N231" s="37">
        <f>30+19</f>
        <v>49</v>
      </c>
      <c r="O231" s="37">
        <v>0</v>
      </c>
      <c r="P231" s="37">
        <v>0</v>
      </c>
      <c r="Q231" s="36">
        <f t="shared" si="233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230"/>
        <v>1100</v>
      </c>
      <c r="F232" s="45">
        <v>1100</v>
      </c>
      <c r="G232" s="45">
        <v>0</v>
      </c>
      <c r="H232" s="45">
        <v>0</v>
      </c>
      <c r="I232" s="40">
        <f t="shared" si="231"/>
        <v>1100</v>
      </c>
      <c r="J232" s="45">
        <v>1100</v>
      </c>
      <c r="K232" s="45">
        <v>0</v>
      </c>
      <c r="L232" s="45">
        <v>0</v>
      </c>
      <c r="M232" s="40">
        <f t="shared" si="232"/>
        <v>1100</v>
      </c>
      <c r="N232" s="45">
        <v>1100</v>
      </c>
      <c r="O232" s="45">
        <v>0</v>
      </c>
      <c r="P232" s="45">
        <v>0</v>
      </c>
      <c r="Q232" s="40">
        <f t="shared" si="23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230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231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23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233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230"/>
        <v>1000</v>
      </c>
      <c r="F234" s="45">
        <v>1000</v>
      </c>
      <c r="G234" s="45">
        <v>0</v>
      </c>
      <c r="H234" s="45">
        <v>0</v>
      </c>
      <c r="I234" s="40">
        <f t="shared" si="231"/>
        <v>1000</v>
      </c>
      <c r="J234" s="45">
        <v>1000</v>
      </c>
      <c r="K234" s="45">
        <v>0</v>
      </c>
      <c r="L234" s="45">
        <v>0</v>
      </c>
      <c r="M234" s="40">
        <f t="shared" si="232"/>
        <v>1000</v>
      </c>
      <c r="N234" s="45">
        <v>1000</v>
      </c>
      <c r="O234" s="45">
        <v>0</v>
      </c>
      <c r="P234" s="45">
        <v>0</v>
      </c>
      <c r="Q234" s="40">
        <f t="shared" si="23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230"/>
        <v>1200</v>
      </c>
      <c r="F235" s="45">
        <v>1200</v>
      </c>
      <c r="G235" s="45">
        <v>0</v>
      </c>
      <c r="H235" s="45">
        <v>0</v>
      </c>
      <c r="I235" s="40">
        <f t="shared" si="231"/>
        <v>1200</v>
      </c>
      <c r="J235" s="45">
        <v>1200</v>
      </c>
      <c r="K235" s="45">
        <v>0</v>
      </c>
      <c r="L235" s="45">
        <v>0</v>
      </c>
      <c r="M235" s="40">
        <f t="shared" si="232"/>
        <v>1200</v>
      </c>
      <c r="N235" s="45">
        <v>1200</v>
      </c>
      <c r="O235" s="45">
        <v>0</v>
      </c>
      <c r="P235" s="45">
        <v>0</v>
      </c>
      <c r="Q235" s="40">
        <f t="shared" si="23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230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231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232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233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230"/>
        <v>3294</v>
      </c>
      <c r="F237" s="36">
        <f t="shared" ref="F237:H237" si="242">SUM(F238:F239)</f>
        <v>3294</v>
      </c>
      <c r="G237" s="36">
        <f t="shared" si="242"/>
        <v>0</v>
      </c>
      <c r="H237" s="36">
        <f t="shared" si="242"/>
        <v>0</v>
      </c>
      <c r="I237" s="36">
        <f t="shared" si="231"/>
        <v>3294</v>
      </c>
      <c r="J237" s="36">
        <f t="shared" ref="J237:L237" si="243">SUM(J238:J239)</f>
        <v>3294</v>
      </c>
      <c r="K237" s="36">
        <f t="shared" si="243"/>
        <v>0</v>
      </c>
      <c r="L237" s="36">
        <f t="shared" si="243"/>
        <v>0</v>
      </c>
      <c r="M237" s="36">
        <f t="shared" si="232"/>
        <v>3294</v>
      </c>
      <c r="N237" s="36">
        <f t="shared" ref="N237:P237" si="244">SUM(N238:N239)</f>
        <v>3294</v>
      </c>
      <c r="O237" s="36">
        <f t="shared" si="244"/>
        <v>0</v>
      </c>
      <c r="P237" s="36">
        <f t="shared" si="244"/>
        <v>0</v>
      </c>
      <c r="Q237" s="36">
        <f t="shared" si="233"/>
        <v>3294</v>
      </c>
      <c r="R237" s="36">
        <f t="shared" ref="R237:T237" si="245">SUM(R238:R239)</f>
        <v>3294</v>
      </c>
      <c r="S237" s="36">
        <f t="shared" si="245"/>
        <v>0</v>
      </c>
      <c r="T237" s="36">
        <f t="shared" si="245"/>
        <v>0</v>
      </c>
    </row>
    <row r="238" spans="2:21" ht="18" x14ac:dyDescent="0.25">
      <c r="B238" s="41"/>
      <c r="C238" s="42"/>
      <c r="D238" s="44" t="s">
        <v>335</v>
      </c>
      <c r="E238" s="37">
        <f t="shared" si="230"/>
        <v>0</v>
      </c>
      <c r="F238" s="37">
        <v>0</v>
      </c>
      <c r="G238" s="37">
        <v>0</v>
      </c>
      <c r="H238" s="37">
        <v>0</v>
      </c>
      <c r="I238" s="37">
        <f t="shared" si="231"/>
        <v>0</v>
      </c>
      <c r="J238" s="37">
        <v>0</v>
      </c>
      <c r="K238" s="37">
        <v>0</v>
      </c>
      <c r="L238" s="37">
        <v>0</v>
      </c>
      <c r="M238" s="37">
        <f t="shared" si="232"/>
        <v>0</v>
      </c>
      <c r="N238" s="37">
        <v>0</v>
      </c>
      <c r="O238" s="37">
        <v>0</v>
      </c>
      <c r="P238" s="37">
        <v>0</v>
      </c>
      <c r="Q238" s="37">
        <f t="shared" si="23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230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231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232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233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230"/>
        <v>22500</v>
      </c>
      <c r="F240" s="33">
        <f>SUM(F244:F251)</f>
        <v>22500</v>
      </c>
      <c r="G240" s="33">
        <f t="shared" ref="G240:H240" si="246">SUM(G244:G250)</f>
        <v>0</v>
      </c>
      <c r="H240" s="33">
        <f t="shared" si="246"/>
        <v>0</v>
      </c>
      <c r="I240" s="32">
        <f t="shared" si="231"/>
        <v>24000</v>
      </c>
      <c r="J240" s="33">
        <f>SUM(J244:J251)</f>
        <v>24000</v>
      </c>
      <c r="K240" s="33">
        <f t="shared" ref="K240:L240" si="247">SUM(K244:K250)</f>
        <v>0</v>
      </c>
      <c r="L240" s="33">
        <f t="shared" si="247"/>
        <v>0</v>
      </c>
      <c r="M240" s="32">
        <f t="shared" si="232"/>
        <v>27000</v>
      </c>
      <c r="N240" s="33">
        <f>SUM(N244:N251)</f>
        <v>27000</v>
      </c>
      <c r="O240" s="33">
        <f t="shared" ref="O240:P240" si="248">SUM(O244:O250)</f>
        <v>0</v>
      </c>
      <c r="P240" s="33">
        <f t="shared" si="248"/>
        <v>0</v>
      </c>
      <c r="Q240" s="32">
        <f t="shared" si="233"/>
        <v>28000</v>
      </c>
      <c r="R240" s="33">
        <f>SUM(R244:R251)</f>
        <v>28000</v>
      </c>
      <c r="S240" s="33">
        <f t="shared" ref="S240:T240" si="249">SUM(S244:S250)</f>
        <v>0</v>
      </c>
      <c r="T240" s="33">
        <f t="shared" si="24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230"/>
        <v>0</v>
      </c>
      <c r="F241" s="36">
        <f t="shared" ref="F241:H241" si="250">SUM(F242:F243)</f>
        <v>0</v>
      </c>
      <c r="G241" s="36">
        <f t="shared" si="250"/>
        <v>0</v>
      </c>
      <c r="H241" s="36">
        <f t="shared" si="250"/>
        <v>0</v>
      </c>
      <c r="I241" s="36">
        <f t="shared" si="231"/>
        <v>0</v>
      </c>
      <c r="J241" s="36">
        <f t="shared" ref="J241:L241" si="251">SUM(J242:J243)</f>
        <v>0</v>
      </c>
      <c r="K241" s="36">
        <f t="shared" si="251"/>
        <v>0</v>
      </c>
      <c r="L241" s="36">
        <f t="shared" si="251"/>
        <v>0</v>
      </c>
      <c r="M241" s="36">
        <f t="shared" si="232"/>
        <v>0</v>
      </c>
      <c r="N241" s="36">
        <f t="shared" ref="N241:P241" si="252">SUM(N242:N243)</f>
        <v>0</v>
      </c>
      <c r="O241" s="36">
        <f t="shared" si="252"/>
        <v>0</v>
      </c>
      <c r="P241" s="36">
        <f t="shared" si="252"/>
        <v>0</v>
      </c>
      <c r="Q241" s="36">
        <f t="shared" si="233"/>
        <v>0</v>
      </c>
      <c r="R241" s="36">
        <f t="shared" ref="R241:T241" si="253">SUM(R242:R243)</f>
        <v>0</v>
      </c>
      <c r="S241" s="36">
        <f t="shared" si="253"/>
        <v>0</v>
      </c>
      <c r="T241" s="36">
        <f t="shared" si="253"/>
        <v>0</v>
      </c>
    </row>
    <row r="242" spans="2:21" ht="18" x14ac:dyDescent="0.25">
      <c r="B242" s="41"/>
      <c r="C242" s="42"/>
      <c r="D242" s="44" t="s">
        <v>335</v>
      </c>
      <c r="E242" s="37">
        <f t="shared" si="230"/>
        <v>0</v>
      </c>
      <c r="F242" s="37">
        <v>0</v>
      </c>
      <c r="G242" s="37">
        <v>0</v>
      </c>
      <c r="H242" s="37">
        <v>0</v>
      </c>
      <c r="I242" s="37">
        <f t="shared" si="231"/>
        <v>0</v>
      </c>
      <c r="J242" s="37">
        <v>0</v>
      </c>
      <c r="K242" s="37">
        <v>0</v>
      </c>
      <c r="L242" s="37">
        <v>0</v>
      </c>
      <c r="M242" s="37">
        <f t="shared" si="232"/>
        <v>0</v>
      </c>
      <c r="N242" s="37">
        <v>0</v>
      </c>
      <c r="O242" s="37">
        <v>0</v>
      </c>
      <c r="P242" s="37">
        <v>0</v>
      </c>
      <c r="Q242" s="37">
        <f t="shared" si="23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230"/>
        <v>0</v>
      </c>
      <c r="F243" s="37">
        <v>0</v>
      </c>
      <c r="G243" s="37">
        <v>0</v>
      </c>
      <c r="H243" s="37">
        <v>0</v>
      </c>
      <c r="I243" s="36">
        <f t="shared" si="231"/>
        <v>0</v>
      </c>
      <c r="J243" s="37">
        <v>0</v>
      </c>
      <c r="K243" s="37">
        <v>0</v>
      </c>
      <c r="L243" s="37">
        <v>0</v>
      </c>
      <c r="M243" s="36">
        <f t="shared" si="232"/>
        <v>0</v>
      </c>
      <c r="N243" s="37">
        <v>0</v>
      </c>
      <c r="O243" s="37">
        <v>0</v>
      </c>
      <c r="P243" s="37">
        <v>0</v>
      </c>
      <c r="Q243" s="36">
        <f t="shared" si="23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230"/>
        <v>7071</v>
      </c>
      <c r="F244" s="45">
        <f>5571+1500</f>
        <v>7071</v>
      </c>
      <c r="G244" s="45">
        <v>0</v>
      </c>
      <c r="H244" s="45">
        <v>0</v>
      </c>
      <c r="I244" s="40">
        <f t="shared" si="231"/>
        <v>7100</v>
      </c>
      <c r="J244" s="45">
        <v>7100</v>
      </c>
      <c r="K244" s="45">
        <v>0</v>
      </c>
      <c r="L244" s="45">
        <v>0</v>
      </c>
      <c r="M244" s="40">
        <f t="shared" si="232"/>
        <v>7900</v>
      </c>
      <c r="N244" s="45">
        <v>7900</v>
      </c>
      <c r="O244" s="45">
        <v>0</v>
      </c>
      <c r="P244" s="45">
        <v>0</v>
      </c>
      <c r="Q244" s="40">
        <f t="shared" si="233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230"/>
        <v>78</v>
      </c>
      <c r="F245" s="45">
        <v>78</v>
      </c>
      <c r="G245" s="45">
        <v>0</v>
      </c>
      <c r="H245" s="45">
        <v>0</v>
      </c>
      <c r="I245" s="40">
        <f t="shared" si="231"/>
        <v>80</v>
      </c>
      <c r="J245" s="45">
        <v>80</v>
      </c>
      <c r="K245" s="45">
        <v>0</v>
      </c>
      <c r="L245" s="45">
        <v>0</v>
      </c>
      <c r="M245" s="40">
        <f t="shared" si="232"/>
        <v>100</v>
      </c>
      <c r="N245" s="45">
        <v>100</v>
      </c>
      <c r="O245" s="45">
        <v>0</v>
      </c>
      <c r="P245" s="45">
        <v>0</v>
      </c>
      <c r="Q245" s="40">
        <f t="shared" si="23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230"/>
        <v>151</v>
      </c>
      <c r="F246" s="45">
        <v>151</v>
      </c>
      <c r="G246" s="45">
        <v>0</v>
      </c>
      <c r="H246" s="45">
        <v>0</v>
      </c>
      <c r="I246" s="40">
        <f t="shared" si="231"/>
        <v>200</v>
      </c>
      <c r="J246" s="45">
        <v>200</v>
      </c>
      <c r="K246" s="45">
        <v>0</v>
      </c>
      <c r="L246" s="45">
        <v>0</v>
      </c>
      <c r="M246" s="40">
        <f t="shared" si="232"/>
        <v>210</v>
      </c>
      <c r="N246" s="45">
        <v>210</v>
      </c>
      <c r="O246" s="45">
        <v>0</v>
      </c>
      <c r="P246" s="45">
        <v>0</v>
      </c>
      <c r="Q246" s="40">
        <f t="shared" si="233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230"/>
        <v>662</v>
      </c>
      <c r="F247" s="45">
        <v>662</v>
      </c>
      <c r="G247" s="45">
        <v>0</v>
      </c>
      <c r="H247" s="45">
        <v>0</v>
      </c>
      <c r="I247" s="40">
        <f t="shared" si="231"/>
        <v>800</v>
      </c>
      <c r="J247" s="45">
        <v>800</v>
      </c>
      <c r="K247" s="45">
        <v>0</v>
      </c>
      <c r="L247" s="45">
        <v>0</v>
      </c>
      <c r="M247" s="40">
        <f t="shared" si="232"/>
        <v>900</v>
      </c>
      <c r="N247" s="45">
        <v>900</v>
      </c>
      <c r="O247" s="45">
        <v>0</v>
      </c>
      <c r="P247" s="45">
        <v>0</v>
      </c>
      <c r="Q247" s="40">
        <f t="shared" si="23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230"/>
        <v>937.2</v>
      </c>
      <c r="F248" s="45">
        <v>937.2</v>
      </c>
      <c r="G248" s="45">
        <v>0</v>
      </c>
      <c r="H248" s="45">
        <v>0</v>
      </c>
      <c r="I248" s="40">
        <f t="shared" si="231"/>
        <v>1200</v>
      </c>
      <c r="J248" s="45">
        <v>1200</v>
      </c>
      <c r="K248" s="45">
        <v>0</v>
      </c>
      <c r="L248" s="45">
        <v>0</v>
      </c>
      <c r="M248" s="40">
        <f t="shared" si="232"/>
        <v>1704</v>
      </c>
      <c r="N248" s="45">
        <v>1704</v>
      </c>
      <c r="O248" s="45">
        <v>0</v>
      </c>
      <c r="P248" s="45">
        <v>0</v>
      </c>
      <c r="Q248" s="40">
        <f t="shared" si="233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230"/>
        <v>12630.8</v>
      </c>
      <c r="F249" s="45">
        <v>12630.8</v>
      </c>
      <c r="G249" s="45">
        <v>0</v>
      </c>
      <c r="H249" s="45">
        <v>0</v>
      </c>
      <c r="I249" s="40">
        <f t="shared" si="231"/>
        <v>13500</v>
      </c>
      <c r="J249" s="45">
        <v>13500</v>
      </c>
      <c r="K249" s="45">
        <v>0</v>
      </c>
      <c r="L249" s="45">
        <v>0</v>
      </c>
      <c r="M249" s="40">
        <f t="shared" si="232"/>
        <v>15016</v>
      </c>
      <c r="N249" s="45">
        <v>15016</v>
      </c>
      <c r="O249" s="45">
        <v>0</v>
      </c>
      <c r="P249" s="45">
        <v>0</v>
      </c>
      <c r="Q249" s="40">
        <f t="shared" si="233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230"/>
        <v>620</v>
      </c>
      <c r="F250" s="45">
        <v>620</v>
      </c>
      <c r="G250" s="45">
        <v>0</v>
      </c>
      <c r="H250" s="45">
        <v>0</v>
      </c>
      <c r="I250" s="40">
        <f t="shared" si="231"/>
        <v>620</v>
      </c>
      <c r="J250" s="45">
        <v>620</v>
      </c>
      <c r="K250" s="45">
        <v>0</v>
      </c>
      <c r="L250" s="45">
        <v>0</v>
      </c>
      <c r="M250" s="40">
        <f t="shared" si="232"/>
        <v>620</v>
      </c>
      <c r="N250" s="45">
        <v>620</v>
      </c>
      <c r="O250" s="45">
        <v>0</v>
      </c>
      <c r="P250" s="45">
        <v>0</v>
      </c>
      <c r="Q250" s="40">
        <f t="shared" si="233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230"/>
        <v>350</v>
      </c>
      <c r="F251" s="45">
        <v>350</v>
      </c>
      <c r="G251" s="45">
        <v>0</v>
      </c>
      <c r="H251" s="45">
        <v>0</v>
      </c>
      <c r="I251" s="40">
        <f t="shared" si="231"/>
        <v>500</v>
      </c>
      <c r="J251" s="45">
        <v>500</v>
      </c>
      <c r="K251" s="45">
        <v>0</v>
      </c>
      <c r="L251" s="45">
        <v>0</v>
      </c>
      <c r="M251" s="40">
        <f t="shared" si="232"/>
        <v>550</v>
      </c>
      <c r="N251" s="45">
        <v>550</v>
      </c>
      <c r="O251" s="45">
        <v>0</v>
      </c>
      <c r="P251" s="45">
        <v>0</v>
      </c>
      <c r="Q251" s="40">
        <f t="shared" si="233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230"/>
        <v>14689</v>
      </c>
      <c r="F252" s="33">
        <f>SUM(F256:F260)</f>
        <v>14689</v>
      </c>
      <c r="G252" s="33">
        <f t="shared" ref="G252:H252" si="254">SUM(G256:G260)</f>
        <v>0</v>
      </c>
      <c r="H252" s="33">
        <f t="shared" si="254"/>
        <v>0</v>
      </c>
      <c r="I252" s="32">
        <f t="shared" si="231"/>
        <v>15000</v>
      </c>
      <c r="J252" s="33">
        <f>SUM(J256:J260)</f>
        <v>15000</v>
      </c>
      <c r="K252" s="33">
        <f t="shared" ref="K252:L252" si="255">SUM(K256:K260)</f>
        <v>0</v>
      </c>
      <c r="L252" s="33">
        <f t="shared" si="255"/>
        <v>0</v>
      </c>
      <c r="M252" s="32">
        <f t="shared" si="232"/>
        <v>16000</v>
      </c>
      <c r="N252" s="33">
        <f>SUM(N256:N260)</f>
        <v>16000</v>
      </c>
      <c r="O252" s="33">
        <f t="shared" ref="O252:P252" si="256">SUM(O256:O260)</f>
        <v>0</v>
      </c>
      <c r="P252" s="33">
        <f t="shared" si="256"/>
        <v>0</v>
      </c>
      <c r="Q252" s="32">
        <f t="shared" si="233"/>
        <v>17000</v>
      </c>
      <c r="R252" s="33">
        <f>SUM(R256:R260)</f>
        <v>17000</v>
      </c>
      <c r="S252" s="33">
        <f t="shared" ref="S252:T252" si="257">SUM(S256:S260)</f>
        <v>0</v>
      </c>
      <c r="T252" s="33">
        <f t="shared" si="257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230"/>
        <v>0</v>
      </c>
      <c r="F253" s="36">
        <f t="shared" ref="F253:H253" si="258">SUM(F254:F255)</f>
        <v>0</v>
      </c>
      <c r="G253" s="36">
        <f t="shared" si="258"/>
        <v>0</v>
      </c>
      <c r="H253" s="36">
        <f t="shared" si="258"/>
        <v>0</v>
      </c>
      <c r="I253" s="36">
        <f t="shared" si="231"/>
        <v>0</v>
      </c>
      <c r="J253" s="36">
        <f t="shared" ref="J253:L253" si="259">SUM(J254:J255)</f>
        <v>0</v>
      </c>
      <c r="K253" s="36">
        <f t="shared" si="259"/>
        <v>0</v>
      </c>
      <c r="L253" s="36">
        <f t="shared" si="259"/>
        <v>0</v>
      </c>
      <c r="M253" s="36">
        <f t="shared" si="232"/>
        <v>0</v>
      </c>
      <c r="N253" s="36">
        <f t="shared" ref="N253:P253" si="260">SUM(N254:N255)</f>
        <v>0</v>
      </c>
      <c r="O253" s="36">
        <f t="shared" si="260"/>
        <v>0</v>
      </c>
      <c r="P253" s="36">
        <f t="shared" si="260"/>
        <v>0</v>
      </c>
      <c r="Q253" s="36">
        <f t="shared" si="233"/>
        <v>0</v>
      </c>
      <c r="R253" s="36">
        <f t="shared" ref="R253:T253" si="261">SUM(R254:R255)</f>
        <v>0</v>
      </c>
      <c r="S253" s="36">
        <f t="shared" si="261"/>
        <v>0</v>
      </c>
      <c r="T253" s="36">
        <f t="shared" si="261"/>
        <v>0</v>
      </c>
    </row>
    <row r="254" spans="2:21" ht="18" x14ac:dyDescent="0.25">
      <c r="B254" s="41"/>
      <c r="C254" s="42"/>
      <c r="D254" s="44" t="s">
        <v>335</v>
      </c>
      <c r="E254" s="37">
        <f t="shared" si="230"/>
        <v>0</v>
      </c>
      <c r="F254" s="37">
        <v>0</v>
      </c>
      <c r="G254" s="37">
        <v>0</v>
      </c>
      <c r="H254" s="37">
        <v>0</v>
      </c>
      <c r="I254" s="37">
        <f t="shared" si="231"/>
        <v>0</v>
      </c>
      <c r="J254" s="37">
        <v>0</v>
      </c>
      <c r="K254" s="37">
        <v>0</v>
      </c>
      <c r="L254" s="37">
        <v>0</v>
      </c>
      <c r="M254" s="37">
        <f t="shared" si="232"/>
        <v>0</v>
      </c>
      <c r="N254" s="37">
        <v>0</v>
      </c>
      <c r="O254" s="37">
        <v>0</v>
      </c>
      <c r="P254" s="37">
        <v>0</v>
      </c>
      <c r="Q254" s="37">
        <f t="shared" si="23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230"/>
        <v>0</v>
      </c>
      <c r="F255" s="37">
        <v>0</v>
      </c>
      <c r="G255" s="37">
        <v>0</v>
      </c>
      <c r="H255" s="37">
        <v>0</v>
      </c>
      <c r="I255" s="36">
        <f t="shared" si="231"/>
        <v>0</v>
      </c>
      <c r="J255" s="37">
        <v>0</v>
      </c>
      <c r="K255" s="37">
        <v>0</v>
      </c>
      <c r="L255" s="37">
        <v>0</v>
      </c>
      <c r="M255" s="36">
        <f t="shared" si="232"/>
        <v>0</v>
      </c>
      <c r="N255" s="37">
        <v>0</v>
      </c>
      <c r="O255" s="37">
        <v>0</v>
      </c>
      <c r="P255" s="37">
        <v>0</v>
      </c>
      <c r="Q255" s="36">
        <f t="shared" si="23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230"/>
        <v>1460</v>
      </c>
      <c r="F256" s="45">
        <v>1460</v>
      </c>
      <c r="G256" s="45">
        <v>0</v>
      </c>
      <c r="H256" s="45">
        <v>0</v>
      </c>
      <c r="I256" s="40">
        <f t="shared" si="231"/>
        <v>1600</v>
      </c>
      <c r="J256" s="45">
        <v>1600</v>
      </c>
      <c r="K256" s="45">
        <v>0</v>
      </c>
      <c r="L256" s="45">
        <v>0</v>
      </c>
      <c r="M256" s="40">
        <f t="shared" si="232"/>
        <v>2000</v>
      </c>
      <c r="N256" s="45">
        <v>2000</v>
      </c>
      <c r="O256" s="45">
        <v>0</v>
      </c>
      <c r="P256" s="45">
        <v>0</v>
      </c>
      <c r="Q256" s="40">
        <f t="shared" si="23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230"/>
        <v>820</v>
      </c>
      <c r="F257" s="45">
        <v>820</v>
      </c>
      <c r="G257" s="45">
        <v>0</v>
      </c>
      <c r="H257" s="45">
        <v>0</v>
      </c>
      <c r="I257" s="40">
        <f t="shared" si="231"/>
        <v>896</v>
      </c>
      <c r="J257" s="45">
        <f>903.6-7.6</f>
        <v>896</v>
      </c>
      <c r="K257" s="45">
        <v>0</v>
      </c>
      <c r="L257" s="45">
        <v>0</v>
      </c>
      <c r="M257" s="40">
        <f t="shared" si="232"/>
        <v>896</v>
      </c>
      <c r="N257" s="45">
        <f>903.6-7.6</f>
        <v>896</v>
      </c>
      <c r="O257" s="45">
        <v>0</v>
      </c>
      <c r="P257" s="45">
        <v>0</v>
      </c>
      <c r="Q257" s="40">
        <f t="shared" si="23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230"/>
        <v>11995</v>
      </c>
      <c r="F258" s="45">
        <v>11995</v>
      </c>
      <c r="G258" s="45">
        <v>0</v>
      </c>
      <c r="H258" s="45">
        <v>0</v>
      </c>
      <c r="I258" s="40">
        <f t="shared" si="231"/>
        <v>12000</v>
      </c>
      <c r="J258" s="45">
        <v>12000</v>
      </c>
      <c r="K258" s="45">
        <v>0</v>
      </c>
      <c r="L258" s="45">
        <v>0</v>
      </c>
      <c r="M258" s="40">
        <f t="shared" si="232"/>
        <v>12600</v>
      </c>
      <c r="N258" s="45">
        <v>12600</v>
      </c>
      <c r="O258" s="45">
        <v>0</v>
      </c>
      <c r="P258" s="45">
        <v>0</v>
      </c>
      <c r="Q258" s="40">
        <f t="shared" si="233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230"/>
        <v>210</v>
      </c>
      <c r="F259" s="45">
        <v>210</v>
      </c>
      <c r="G259" s="45">
        <v>0</v>
      </c>
      <c r="H259" s="45">
        <v>0</v>
      </c>
      <c r="I259" s="40">
        <f t="shared" si="231"/>
        <v>300</v>
      </c>
      <c r="J259" s="45">
        <v>300</v>
      </c>
      <c r="K259" s="45">
        <v>0</v>
      </c>
      <c r="L259" s="45">
        <v>0</v>
      </c>
      <c r="M259" s="40">
        <f t="shared" si="232"/>
        <v>300</v>
      </c>
      <c r="N259" s="45">
        <v>300</v>
      </c>
      <c r="O259" s="45">
        <v>0</v>
      </c>
      <c r="P259" s="45">
        <v>0</v>
      </c>
      <c r="Q259" s="40">
        <f t="shared" si="23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230"/>
        <v>204</v>
      </c>
      <c r="F260" s="45">
        <v>204</v>
      </c>
      <c r="G260" s="45">
        <v>0</v>
      </c>
      <c r="H260" s="45">
        <v>0</v>
      </c>
      <c r="I260" s="40">
        <f t="shared" si="231"/>
        <v>204</v>
      </c>
      <c r="J260" s="45">
        <v>204</v>
      </c>
      <c r="K260" s="45">
        <v>0</v>
      </c>
      <c r="L260" s="45">
        <v>0</v>
      </c>
      <c r="M260" s="40">
        <f t="shared" si="232"/>
        <v>204</v>
      </c>
      <c r="N260" s="45">
        <v>204</v>
      </c>
      <c r="O260" s="45">
        <v>0</v>
      </c>
      <c r="P260" s="45">
        <v>0</v>
      </c>
      <c r="Q260" s="40">
        <f t="shared" si="23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230"/>
        <v>2000</v>
      </c>
      <c r="F261" s="33">
        <f t="shared" ref="F261:P261" si="262">F265</f>
        <v>2000</v>
      </c>
      <c r="G261" s="33">
        <f t="shared" si="262"/>
        <v>0</v>
      </c>
      <c r="H261" s="33">
        <f t="shared" si="262"/>
        <v>0</v>
      </c>
      <c r="I261" s="32">
        <f t="shared" si="231"/>
        <v>2000</v>
      </c>
      <c r="J261" s="33">
        <f t="shared" si="262"/>
        <v>2000</v>
      </c>
      <c r="K261" s="33">
        <f t="shared" si="262"/>
        <v>0</v>
      </c>
      <c r="L261" s="33">
        <f t="shared" si="262"/>
        <v>0</v>
      </c>
      <c r="M261" s="32">
        <f t="shared" si="232"/>
        <v>2500</v>
      </c>
      <c r="N261" s="33">
        <f t="shared" si="262"/>
        <v>2500</v>
      </c>
      <c r="O261" s="33">
        <f t="shared" si="262"/>
        <v>0</v>
      </c>
      <c r="P261" s="33">
        <f t="shared" si="262"/>
        <v>0</v>
      </c>
      <c r="Q261" s="32">
        <f t="shared" si="233"/>
        <v>2500</v>
      </c>
      <c r="R261" s="33">
        <f t="shared" ref="R261:T261" si="263">R265</f>
        <v>2500</v>
      </c>
      <c r="S261" s="33">
        <f t="shared" si="263"/>
        <v>0</v>
      </c>
      <c r="T261" s="33">
        <f t="shared" si="263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230"/>
        <v>0</v>
      </c>
      <c r="F262" s="36">
        <f t="shared" ref="F262:H262" si="264">SUM(F263:F264)</f>
        <v>0</v>
      </c>
      <c r="G262" s="36">
        <f t="shared" si="264"/>
        <v>0</v>
      </c>
      <c r="H262" s="36">
        <f t="shared" si="264"/>
        <v>0</v>
      </c>
      <c r="I262" s="36">
        <f t="shared" si="231"/>
        <v>0</v>
      </c>
      <c r="J262" s="36">
        <f t="shared" ref="J262:L262" si="265">SUM(J263:J264)</f>
        <v>0</v>
      </c>
      <c r="K262" s="36">
        <f t="shared" si="265"/>
        <v>0</v>
      </c>
      <c r="L262" s="36">
        <f t="shared" si="265"/>
        <v>0</v>
      </c>
      <c r="M262" s="36">
        <f t="shared" si="232"/>
        <v>0</v>
      </c>
      <c r="N262" s="36">
        <f t="shared" ref="N262:P262" si="266">SUM(N263:N264)</f>
        <v>0</v>
      </c>
      <c r="O262" s="36">
        <f t="shared" si="266"/>
        <v>0</v>
      </c>
      <c r="P262" s="36">
        <f t="shared" si="266"/>
        <v>0</v>
      </c>
      <c r="Q262" s="36">
        <f t="shared" si="233"/>
        <v>0</v>
      </c>
      <c r="R262" s="36">
        <f t="shared" ref="R262:T262" si="267">SUM(R263:R264)</f>
        <v>0</v>
      </c>
      <c r="S262" s="36">
        <f t="shared" si="267"/>
        <v>0</v>
      </c>
      <c r="T262" s="36">
        <f t="shared" si="267"/>
        <v>0</v>
      </c>
    </row>
    <row r="263" spans="2:21" ht="18" x14ac:dyDescent="0.25">
      <c r="B263" s="41"/>
      <c r="C263" s="42"/>
      <c r="D263" s="44" t="s">
        <v>335</v>
      </c>
      <c r="E263" s="37">
        <f t="shared" si="230"/>
        <v>0</v>
      </c>
      <c r="F263" s="37">
        <v>0</v>
      </c>
      <c r="G263" s="37">
        <v>0</v>
      </c>
      <c r="H263" s="37">
        <v>0</v>
      </c>
      <c r="I263" s="37">
        <f t="shared" si="231"/>
        <v>0</v>
      </c>
      <c r="J263" s="37">
        <v>0</v>
      </c>
      <c r="K263" s="37">
        <v>0</v>
      </c>
      <c r="L263" s="37">
        <v>0</v>
      </c>
      <c r="M263" s="37">
        <f t="shared" si="232"/>
        <v>0</v>
      </c>
      <c r="N263" s="37">
        <v>0</v>
      </c>
      <c r="O263" s="37">
        <v>0</v>
      </c>
      <c r="P263" s="37">
        <v>0</v>
      </c>
      <c r="Q263" s="37">
        <f t="shared" si="23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230"/>
        <v>0</v>
      </c>
      <c r="F264" s="37">
        <v>0</v>
      </c>
      <c r="G264" s="37">
        <v>0</v>
      </c>
      <c r="H264" s="37">
        <v>0</v>
      </c>
      <c r="I264" s="36">
        <f t="shared" si="231"/>
        <v>0</v>
      </c>
      <c r="J264" s="37">
        <v>0</v>
      </c>
      <c r="K264" s="37">
        <v>0</v>
      </c>
      <c r="L264" s="37">
        <v>0</v>
      </c>
      <c r="M264" s="36">
        <f t="shared" si="232"/>
        <v>0</v>
      </c>
      <c r="N264" s="37">
        <v>0</v>
      </c>
      <c r="O264" s="37">
        <v>0</v>
      </c>
      <c r="P264" s="37">
        <v>0</v>
      </c>
      <c r="Q264" s="36">
        <f t="shared" si="23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230"/>
        <v>2000</v>
      </c>
      <c r="F265" s="45">
        <v>2000</v>
      </c>
      <c r="G265" s="45">
        <v>0</v>
      </c>
      <c r="H265" s="45">
        <v>0</v>
      </c>
      <c r="I265" s="40">
        <f t="shared" si="231"/>
        <v>2000</v>
      </c>
      <c r="J265" s="45">
        <v>2000</v>
      </c>
      <c r="K265" s="45">
        <v>0</v>
      </c>
      <c r="L265" s="45">
        <v>0</v>
      </c>
      <c r="M265" s="40">
        <f t="shared" si="232"/>
        <v>2500</v>
      </c>
      <c r="N265" s="45">
        <v>2500</v>
      </c>
      <c r="O265" s="45">
        <v>0</v>
      </c>
      <c r="P265" s="45">
        <v>0</v>
      </c>
      <c r="Q265" s="40">
        <f t="shared" si="23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230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231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232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233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230"/>
        <v>0</v>
      </c>
      <c r="F267" s="36">
        <f t="shared" ref="F267:H267" si="268">SUM(F268:F269)</f>
        <v>0</v>
      </c>
      <c r="G267" s="36">
        <f t="shared" si="268"/>
        <v>0</v>
      </c>
      <c r="H267" s="36">
        <f t="shared" si="268"/>
        <v>0</v>
      </c>
      <c r="I267" s="36">
        <f t="shared" si="231"/>
        <v>0</v>
      </c>
      <c r="J267" s="36">
        <f t="shared" ref="J267:L267" si="269">SUM(J268:J269)</f>
        <v>0</v>
      </c>
      <c r="K267" s="36">
        <f t="shared" si="269"/>
        <v>0</v>
      </c>
      <c r="L267" s="36">
        <f t="shared" si="269"/>
        <v>0</v>
      </c>
      <c r="M267" s="36">
        <f t="shared" si="232"/>
        <v>0</v>
      </c>
      <c r="N267" s="36">
        <f t="shared" ref="N267:P267" si="270">SUM(N268:N269)</f>
        <v>0</v>
      </c>
      <c r="O267" s="36">
        <f t="shared" si="270"/>
        <v>0</v>
      </c>
      <c r="P267" s="36">
        <f t="shared" si="270"/>
        <v>0</v>
      </c>
      <c r="Q267" s="36">
        <f t="shared" si="233"/>
        <v>0</v>
      </c>
      <c r="R267" s="36">
        <f t="shared" ref="R267:T267" si="271">SUM(R268:R269)</f>
        <v>0</v>
      </c>
      <c r="S267" s="36">
        <f t="shared" si="271"/>
        <v>0</v>
      </c>
      <c r="T267" s="36">
        <f t="shared" si="271"/>
        <v>0</v>
      </c>
    </row>
    <row r="268" spans="2:21" ht="18" x14ac:dyDescent="0.25">
      <c r="B268" s="41"/>
      <c r="C268" s="42"/>
      <c r="D268" s="44" t="s">
        <v>335</v>
      </c>
      <c r="E268" s="37">
        <f t="shared" si="230"/>
        <v>0</v>
      </c>
      <c r="F268" s="37">
        <v>0</v>
      </c>
      <c r="G268" s="37">
        <v>0</v>
      </c>
      <c r="H268" s="37">
        <v>0</v>
      </c>
      <c r="I268" s="37">
        <f t="shared" si="231"/>
        <v>0</v>
      </c>
      <c r="J268" s="37">
        <v>0</v>
      </c>
      <c r="K268" s="37">
        <v>0</v>
      </c>
      <c r="L268" s="37">
        <v>0</v>
      </c>
      <c r="M268" s="37">
        <f t="shared" si="232"/>
        <v>0</v>
      </c>
      <c r="N268" s="37">
        <v>0</v>
      </c>
      <c r="O268" s="37">
        <v>0</v>
      </c>
      <c r="P268" s="37">
        <v>0</v>
      </c>
      <c r="Q268" s="37">
        <f t="shared" si="23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230"/>
        <v>0</v>
      </c>
      <c r="F269" s="37">
        <v>0</v>
      </c>
      <c r="G269" s="37">
        <v>0</v>
      </c>
      <c r="H269" s="37">
        <v>0</v>
      </c>
      <c r="I269" s="36">
        <f t="shared" si="231"/>
        <v>0</v>
      </c>
      <c r="J269" s="37">
        <v>0</v>
      </c>
      <c r="K269" s="37">
        <v>0</v>
      </c>
      <c r="L269" s="37">
        <v>0</v>
      </c>
      <c r="M269" s="36">
        <f t="shared" si="232"/>
        <v>0</v>
      </c>
      <c r="N269" s="37">
        <v>0</v>
      </c>
      <c r="O269" s="37">
        <v>0</v>
      </c>
      <c r="P269" s="37">
        <v>0</v>
      </c>
      <c r="Q269" s="36">
        <f t="shared" si="23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230"/>
        <v>15974</v>
      </c>
      <c r="F270" s="45">
        <v>15974</v>
      </c>
      <c r="G270" s="45">
        <v>0</v>
      </c>
      <c r="H270" s="45">
        <v>0</v>
      </c>
      <c r="I270" s="40">
        <f t="shared" si="231"/>
        <v>15974</v>
      </c>
      <c r="J270" s="45">
        <v>15974</v>
      </c>
      <c r="K270" s="45">
        <v>0</v>
      </c>
      <c r="L270" s="45">
        <v>0</v>
      </c>
      <c r="M270" s="40">
        <f t="shared" si="23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23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230"/>
        <v>110</v>
      </c>
      <c r="F271" s="45">
        <v>110</v>
      </c>
      <c r="G271" s="45">
        <v>0</v>
      </c>
      <c r="H271" s="45">
        <v>0</v>
      </c>
      <c r="I271" s="40">
        <f t="shared" si="231"/>
        <v>110</v>
      </c>
      <c r="J271" s="45">
        <v>110</v>
      </c>
      <c r="K271" s="45">
        <v>0</v>
      </c>
      <c r="L271" s="45">
        <v>0</v>
      </c>
      <c r="M271" s="40">
        <f t="shared" si="232"/>
        <v>133</v>
      </c>
      <c r="N271" s="45">
        <v>133</v>
      </c>
      <c r="O271" s="45">
        <v>0</v>
      </c>
      <c r="P271" s="45">
        <v>0</v>
      </c>
      <c r="Q271" s="40">
        <f t="shared" si="23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230"/>
        <v>19070</v>
      </c>
      <c r="F272" s="45">
        <v>19070</v>
      </c>
      <c r="G272" s="45">
        <v>0</v>
      </c>
      <c r="H272" s="45">
        <v>0</v>
      </c>
      <c r="I272" s="40">
        <f t="shared" si="231"/>
        <v>19070</v>
      </c>
      <c r="J272" s="45">
        <v>19070</v>
      </c>
      <c r="K272" s="45">
        <v>0</v>
      </c>
      <c r="L272" s="45">
        <v>0</v>
      </c>
      <c r="M272" s="40">
        <f t="shared" si="232"/>
        <v>20000</v>
      </c>
      <c r="N272" s="45">
        <v>20000</v>
      </c>
      <c r="O272" s="45">
        <v>0</v>
      </c>
      <c r="P272" s="45">
        <v>0</v>
      </c>
      <c r="Q272" s="40">
        <f t="shared" si="23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230"/>
        <v>500</v>
      </c>
      <c r="F273" s="45">
        <v>500</v>
      </c>
      <c r="G273" s="45">
        <v>0</v>
      </c>
      <c r="H273" s="45">
        <v>0</v>
      </c>
      <c r="I273" s="40">
        <f t="shared" si="231"/>
        <v>500</v>
      </c>
      <c r="J273" s="45">
        <v>500</v>
      </c>
      <c r="K273" s="45">
        <v>0</v>
      </c>
      <c r="L273" s="45">
        <v>0</v>
      </c>
      <c r="M273" s="40">
        <f t="shared" si="232"/>
        <v>500</v>
      </c>
      <c r="N273" s="45">
        <v>500</v>
      </c>
      <c r="O273" s="45">
        <v>0</v>
      </c>
      <c r="P273" s="45">
        <v>0</v>
      </c>
      <c r="Q273" s="40">
        <f t="shared" si="23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230"/>
        <v>310</v>
      </c>
      <c r="F274" s="45">
        <v>310</v>
      </c>
      <c r="G274" s="45">
        <v>0</v>
      </c>
      <c r="H274" s="45">
        <v>0</v>
      </c>
      <c r="I274" s="40">
        <f t="shared" si="231"/>
        <v>310</v>
      </c>
      <c r="J274" s="45">
        <v>310</v>
      </c>
      <c r="K274" s="45">
        <v>0</v>
      </c>
      <c r="L274" s="45">
        <v>0</v>
      </c>
      <c r="M274" s="40">
        <f t="shared" si="232"/>
        <v>350</v>
      </c>
      <c r="N274" s="45">
        <v>350</v>
      </c>
      <c r="O274" s="45">
        <v>0</v>
      </c>
      <c r="P274" s="45">
        <v>0</v>
      </c>
      <c r="Q274" s="40">
        <f t="shared" si="233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230"/>
        <v>36</v>
      </c>
      <c r="F275" s="45">
        <v>36</v>
      </c>
      <c r="G275" s="45">
        <v>0</v>
      </c>
      <c r="H275" s="45">
        <v>0</v>
      </c>
      <c r="I275" s="40">
        <f t="shared" si="231"/>
        <v>36</v>
      </c>
      <c r="J275" s="45">
        <v>36</v>
      </c>
      <c r="K275" s="45">
        <v>0</v>
      </c>
      <c r="L275" s="45">
        <v>0</v>
      </c>
      <c r="M275" s="40">
        <f t="shared" si="232"/>
        <v>36</v>
      </c>
      <c r="N275" s="45">
        <v>36</v>
      </c>
      <c r="O275" s="45">
        <v>0</v>
      </c>
      <c r="P275" s="45">
        <v>0</v>
      </c>
      <c r="Q275" s="40">
        <f t="shared" si="23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230"/>
        <v>2800</v>
      </c>
      <c r="F276" s="33">
        <f>SUM(F280:F283)</f>
        <v>2800</v>
      </c>
      <c r="G276" s="33">
        <f t="shared" ref="G276:H276" si="272">SUM(G280:G283)</f>
        <v>0</v>
      </c>
      <c r="H276" s="33">
        <f t="shared" si="272"/>
        <v>0</v>
      </c>
      <c r="I276" s="32">
        <f t="shared" si="231"/>
        <v>3000</v>
      </c>
      <c r="J276" s="33">
        <f>SUM(J280:J283)</f>
        <v>3000</v>
      </c>
      <c r="K276" s="33">
        <f t="shared" ref="K276:L276" si="273">SUM(K280:K283)</f>
        <v>0</v>
      </c>
      <c r="L276" s="33">
        <f t="shared" si="273"/>
        <v>0</v>
      </c>
      <c r="M276" s="32">
        <f t="shared" si="232"/>
        <v>3500</v>
      </c>
      <c r="N276" s="33">
        <f>SUM(N280:N283)</f>
        <v>3500</v>
      </c>
      <c r="O276" s="33">
        <f t="shared" ref="O276:P276" si="274">SUM(O280:O283)</f>
        <v>0</v>
      </c>
      <c r="P276" s="33">
        <f t="shared" si="274"/>
        <v>0</v>
      </c>
      <c r="Q276" s="32">
        <f t="shared" si="233"/>
        <v>3500</v>
      </c>
      <c r="R276" s="33">
        <f>SUM(R280:R283)</f>
        <v>3500</v>
      </c>
      <c r="S276" s="33">
        <f t="shared" ref="S276:T276" si="275">SUM(S280:S283)</f>
        <v>0</v>
      </c>
      <c r="T276" s="33">
        <f t="shared" si="275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230"/>
        <v>0</v>
      </c>
      <c r="F277" s="36">
        <f t="shared" ref="F277:H277" si="276">SUM(F278:F279)</f>
        <v>0</v>
      </c>
      <c r="G277" s="36">
        <f t="shared" si="276"/>
        <v>0</v>
      </c>
      <c r="H277" s="36">
        <f t="shared" si="276"/>
        <v>0</v>
      </c>
      <c r="I277" s="36">
        <f t="shared" si="231"/>
        <v>0</v>
      </c>
      <c r="J277" s="36">
        <f t="shared" ref="J277:L277" si="277">SUM(J278:J279)</f>
        <v>0</v>
      </c>
      <c r="K277" s="36">
        <f t="shared" si="277"/>
        <v>0</v>
      </c>
      <c r="L277" s="36">
        <f t="shared" si="277"/>
        <v>0</v>
      </c>
      <c r="M277" s="36">
        <f t="shared" si="232"/>
        <v>0</v>
      </c>
      <c r="N277" s="36">
        <f t="shared" ref="N277:P277" si="278">SUM(N278:N279)</f>
        <v>0</v>
      </c>
      <c r="O277" s="36">
        <f t="shared" si="278"/>
        <v>0</v>
      </c>
      <c r="P277" s="36">
        <f t="shared" si="278"/>
        <v>0</v>
      </c>
      <c r="Q277" s="36">
        <f t="shared" si="233"/>
        <v>0</v>
      </c>
      <c r="R277" s="36">
        <f t="shared" ref="R277:T277" si="279">SUM(R278:R279)</f>
        <v>0</v>
      </c>
      <c r="S277" s="36">
        <f t="shared" si="279"/>
        <v>0</v>
      </c>
      <c r="T277" s="36">
        <f t="shared" si="279"/>
        <v>0</v>
      </c>
    </row>
    <row r="278" spans="2:21" ht="18" x14ac:dyDescent="0.25">
      <c r="B278" s="41"/>
      <c r="C278" s="42"/>
      <c r="D278" s="44" t="s">
        <v>335</v>
      </c>
      <c r="E278" s="37">
        <f t="shared" si="230"/>
        <v>0</v>
      </c>
      <c r="F278" s="37">
        <v>0</v>
      </c>
      <c r="G278" s="37">
        <v>0</v>
      </c>
      <c r="H278" s="37">
        <v>0</v>
      </c>
      <c r="I278" s="37">
        <f t="shared" si="231"/>
        <v>0</v>
      </c>
      <c r="J278" s="37">
        <v>0</v>
      </c>
      <c r="K278" s="37">
        <v>0</v>
      </c>
      <c r="L278" s="37">
        <v>0</v>
      </c>
      <c r="M278" s="37">
        <f t="shared" si="232"/>
        <v>0</v>
      </c>
      <c r="N278" s="37">
        <v>0</v>
      </c>
      <c r="O278" s="37">
        <v>0</v>
      </c>
      <c r="P278" s="37">
        <v>0</v>
      </c>
      <c r="Q278" s="37">
        <f t="shared" si="23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230"/>
        <v>0</v>
      </c>
      <c r="F279" s="37">
        <v>0</v>
      </c>
      <c r="G279" s="37">
        <v>0</v>
      </c>
      <c r="H279" s="37">
        <v>0</v>
      </c>
      <c r="I279" s="36">
        <f t="shared" si="231"/>
        <v>0</v>
      </c>
      <c r="J279" s="37">
        <v>0</v>
      </c>
      <c r="K279" s="37">
        <v>0</v>
      </c>
      <c r="L279" s="37">
        <v>0</v>
      </c>
      <c r="M279" s="36">
        <f t="shared" si="232"/>
        <v>0</v>
      </c>
      <c r="N279" s="37">
        <v>0</v>
      </c>
      <c r="O279" s="37">
        <v>0</v>
      </c>
      <c r="P279" s="37">
        <v>0</v>
      </c>
      <c r="Q279" s="36">
        <f t="shared" si="23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230"/>
        <v>764</v>
      </c>
      <c r="F280" s="45">
        <v>764</v>
      </c>
      <c r="G280" s="45">
        <v>0</v>
      </c>
      <c r="H280" s="45">
        <v>0</v>
      </c>
      <c r="I280" s="40">
        <f t="shared" si="231"/>
        <v>800</v>
      </c>
      <c r="J280" s="45">
        <v>800</v>
      </c>
      <c r="K280" s="45">
        <v>0</v>
      </c>
      <c r="L280" s="45">
        <v>0</v>
      </c>
      <c r="M280" s="40">
        <f t="shared" si="232"/>
        <v>1000</v>
      </c>
      <c r="N280" s="45">
        <v>1000</v>
      </c>
      <c r="O280" s="45">
        <v>0</v>
      </c>
      <c r="P280" s="45">
        <v>0</v>
      </c>
      <c r="Q280" s="40">
        <f t="shared" si="23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230"/>
        <v>1300</v>
      </c>
      <c r="F281" s="45">
        <v>1300</v>
      </c>
      <c r="G281" s="45">
        <v>0</v>
      </c>
      <c r="H281" s="45">
        <v>0</v>
      </c>
      <c r="I281" s="40">
        <f t="shared" si="231"/>
        <v>770</v>
      </c>
      <c r="J281" s="45">
        <v>770</v>
      </c>
      <c r="K281" s="45">
        <v>0</v>
      </c>
      <c r="L281" s="45">
        <v>0</v>
      </c>
      <c r="M281" s="40">
        <f t="shared" si="232"/>
        <v>950</v>
      </c>
      <c r="N281" s="45">
        <v>950</v>
      </c>
      <c r="O281" s="45">
        <v>0</v>
      </c>
      <c r="P281" s="45">
        <v>0</v>
      </c>
      <c r="Q281" s="40">
        <f t="shared" si="23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230"/>
        <v>450</v>
      </c>
      <c r="F282" s="45">
        <v>450</v>
      </c>
      <c r="G282" s="45">
        <v>0</v>
      </c>
      <c r="H282" s="45">
        <v>0</v>
      </c>
      <c r="I282" s="40">
        <f t="shared" si="231"/>
        <v>1144</v>
      </c>
      <c r="J282" s="45">
        <v>1144</v>
      </c>
      <c r="K282" s="45">
        <v>0</v>
      </c>
      <c r="L282" s="45">
        <v>0</v>
      </c>
      <c r="M282" s="40">
        <f t="shared" si="232"/>
        <v>1264</v>
      </c>
      <c r="N282" s="45">
        <v>1264</v>
      </c>
      <c r="O282" s="45">
        <v>0</v>
      </c>
      <c r="P282" s="45">
        <v>0</v>
      </c>
      <c r="Q282" s="40">
        <f t="shared" si="23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230"/>
        <v>286</v>
      </c>
      <c r="F283" s="45">
        <v>286</v>
      </c>
      <c r="G283" s="45">
        <v>0</v>
      </c>
      <c r="H283" s="45">
        <v>0</v>
      </c>
      <c r="I283" s="40">
        <f t="shared" si="231"/>
        <v>286</v>
      </c>
      <c r="J283" s="45">
        <v>286</v>
      </c>
      <c r="K283" s="45">
        <v>0</v>
      </c>
      <c r="L283" s="45">
        <v>0</v>
      </c>
      <c r="M283" s="40">
        <f t="shared" si="232"/>
        <v>286</v>
      </c>
      <c r="N283" s="45">
        <v>286</v>
      </c>
      <c r="O283" s="45">
        <v>0</v>
      </c>
      <c r="P283" s="45">
        <v>0</v>
      </c>
      <c r="Q283" s="40">
        <f t="shared" si="23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230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231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232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233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230"/>
        <v>0</v>
      </c>
      <c r="F285" s="36">
        <f t="shared" ref="F285:H285" si="280">SUM(F286:F287)</f>
        <v>0</v>
      </c>
      <c r="G285" s="36">
        <f t="shared" si="280"/>
        <v>0</v>
      </c>
      <c r="H285" s="36">
        <f t="shared" si="280"/>
        <v>0</v>
      </c>
      <c r="I285" s="36">
        <f t="shared" si="231"/>
        <v>0</v>
      </c>
      <c r="J285" s="36">
        <f t="shared" ref="J285:L285" si="281">SUM(J286:J287)</f>
        <v>0</v>
      </c>
      <c r="K285" s="36">
        <f t="shared" si="281"/>
        <v>0</v>
      </c>
      <c r="L285" s="36">
        <f t="shared" si="281"/>
        <v>0</v>
      </c>
      <c r="M285" s="36">
        <f t="shared" si="232"/>
        <v>0</v>
      </c>
      <c r="N285" s="36">
        <f t="shared" ref="N285:P285" si="282">SUM(N286:N287)</f>
        <v>0</v>
      </c>
      <c r="O285" s="36">
        <f t="shared" si="282"/>
        <v>0</v>
      </c>
      <c r="P285" s="36">
        <f t="shared" si="282"/>
        <v>0</v>
      </c>
      <c r="Q285" s="36">
        <f t="shared" si="233"/>
        <v>0</v>
      </c>
      <c r="R285" s="36">
        <f t="shared" ref="R285:T285" si="283">SUM(R286:R287)</f>
        <v>0</v>
      </c>
      <c r="S285" s="36">
        <f t="shared" si="283"/>
        <v>0</v>
      </c>
      <c r="T285" s="36">
        <f t="shared" si="283"/>
        <v>0</v>
      </c>
    </row>
    <row r="286" spans="2:21" ht="18" x14ac:dyDescent="0.25">
      <c r="B286" s="41"/>
      <c r="C286" s="42"/>
      <c r="D286" s="44" t="s">
        <v>335</v>
      </c>
      <c r="E286" s="37">
        <f t="shared" si="230"/>
        <v>0</v>
      </c>
      <c r="F286" s="37">
        <v>0</v>
      </c>
      <c r="G286" s="37">
        <v>0</v>
      </c>
      <c r="H286" s="37">
        <v>0</v>
      </c>
      <c r="I286" s="37">
        <f t="shared" si="231"/>
        <v>0</v>
      </c>
      <c r="J286" s="37">
        <v>0</v>
      </c>
      <c r="K286" s="37">
        <v>0</v>
      </c>
      <c r="L286" s="37">
        <v>0</v>
      </c>
      <c r="M286" s="37">
        <f t="shared" si="232"/>
        <v>0</v>
      </c>
      <c r="N286" s="37">
        <v>0</v>
      </c>
      <c r="O286" s="37">
        <v>0</v>
      </c>
      <c r="P286" s="37">
        <v>0</v>
      </c>
      <c r="Q286" s="37">
        <f t="shared" si="23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230"/>
        <v>0</v>
      </c>
      <c r="F287" s="37">
        <v>0</v>
      </c>
      <c r="G287" s="37">
        <v>0</v>
      </c>
      <c r="H287" s="37">
        <v>0</v>
      </c>
      <c r="I287" s="37">
        <f t="shared" si="231"/>
        <v>0</v>
      </c>
      <c r="J287" s="37">
        <v>0</v>
      </c>
      <c r="K287" s="37">
        <v>0</v>
      </c>
      <c r="L287" s="37">
        <v>0</v>
      </c>
      <c r="M287" s="37">
        <f t="shared" si="232"/>
        <v>0</v>
      </c>
      <c r="N287" s="37">
        <v>0</v>
      </c>
      <c r="O287" s="37">
        <v>0</v>
      </c>
      <c r="P287" s="37">
        <v>0</v>
      </c>
      <c r="Q287" s="37">
        <f t="shared" si="23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230"/>
        <v>70</v>
      </c>
      <c r="F288" s="45">
        <v>70</v>
      </c>
      <c r="G288" s="45">
        <v>0</v>
      </c>
      <c r="H288" s="45">
        <v>0</v>
      </c>
      <c r="I288" s="45">
        <f t="shared" si="231"/>
        <v>70</v>
      </c>
      <c r="J288" s="45">
        <v>70</v>
      </c>
      <c r="K288" s="45">
        <v>0</v>
      </c>
      <c r="L288" s="45">
        <v>0</v>
      </c>
      <c r="M288" s="45">
        <f t="shared" si="232"/>
        <v>90</v>
      </c>
      <c r="N288" s="45">
        <v>90</v>
      </c>
      <c r="O288" s="45">
        <v>0</v>
      </c>
      <c r="P288" s="45">
        <v>0</v>
      </c>
      <c r="Q288" s="45">
        <f t="shared" si="23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230"/>
        <v>300</v>
      </c>
      <c r="F289" s="45">
        <v>300</v>
      </c>
      <c r="G289" s="45">
        <v>0</v>
      </c>
      <c r="H289" s="45">
        <v>0</v>
      </c>
      <c r="I289" s="45">
        <f t="shared" si="231"/>
        <v>300</v>
      </c>
      <c r="J289" s="45">
        <v>300</v>
      </c>
      <c r="K289" s="45">
        <v>0</v>
      </c>
      <c r="L289" s="45">
        <v>0</v>
      </c>
      <c r="M289" s="45">
        <f t="shared" si="232"/>
        <v>400</v>
      </c>
      <c r="N289" s="45">
        <v>400</v>
      </c>
      <c r="O289" s="45">
        <v>0</v>
      </c>
      <c r="P289" s="45">
        <v>0</v>
      </c>
      <c r="Q289" s="45">
        <f t="shared" si="23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284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285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286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287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284"/>
        <v>4956</v>
      </c>
      <c r="F291" s="45">
        <v>4956</v>
      </c>
      <c r="G291" s="45">
        <v>0</v>
      </c>
      <c r="H291" s="45">
        <v>0</v>
      </c>
      <c r="I291" s="45">
        <f t="shared" si="285"/>
        <v>5000</v>
      </c>
      <c r="J291" s="66">
        <v>5000</v>
      </c>
      <c r="K291" s="45">
        <v>0</v>
      </c>
      <c r="L291" s="45">
        <v>0</v>
      </c>
      <c r="M291" s="45">
        <f t="shared" si="286"/>
        <v>6000</v>
      </c>
      <c r="N291" s="45">
        <v>6000</v>
      </c>
      <c r="O291" s="45">
        <v>0</v>
      </c>
      <c r="P291" s="45">
        <v>0</v>
      </c>
      <c r="Q291" s="45">
        <f t="shared" si="287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284"/>
        <v>520</v>
      </c>
      <c r="F292" s="45">
        <v>520</v>
      </c>
      <c r="G292" s="45">
        <v>0</v>
      </c>
      <c r="H292" s="45">
        <v>0</v>
      </c>
      <c r="I292" s="45">
        <f t="shared" si="285"/>
        <v>520</v>
      </c>
      <c r="J292" s="45">
        <v>520</v>
      </c>
      <c r="K292" s="45">
        <v>0</v>
      </c>
      <c r="L292" s="45">
        <v>0</v>
      </c>
      <c r="M292" s="45">
        <f t="shared" si="286"/>
        <v>600</v>
      </c>
      <c r="N292" s="45">
        <v>600</v>
      </c>
      <c r="O292" s="45">
        <v>0</v>
      </c>
      <c r="P292" s="45">
        <v>0</v>
      </c>
      <c r="Q292" s="45">
        <f t="shared" si="287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284"/>
        <v>50</v>
      </c>
      <c r="F293" s="45">
        <v>50</v>
      </c>
      <c r="G293" s="45">
        <v>0</v>
      </c>
      <c r="H293" s="45">
        <v>0</v>
      </c>
      <c r="I293" s="45">
        <f t="shared" si="285"/>
        <v>50</v>
      </c>
      <c r="J293" s="45">
        <v>50</v>
      </c>
      <c r="K293" s="45">
        <v>0</v>
      </c>
      <c r="L293" s="45">
        <v>0</v>
      </c>
      <c r="M293" s="45">
        <f t="shared" si="286"/>
        <v>60</v>
      </c>
      <c r="N293" s="45">
        <v>60</v>
      </c>
      <c r="O293" s="45">
        <v>0</v>
      </c>
      <c r="P293" s="45">
        <v>0</v>
      </c>
      <c r="Q293" s="45">
        <f t="shared" si="287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284"/>
        <v>60</v>
      </c>
      <c r="F294" s="45">
        <v>60</v>
      </c>
      <c r="G294" s="45">
        <v>0</v>
      </c>
      <c r="H294" s="45">
        <v>0</v>
      </c>
      <c r="I294" s="45">
        <f t="shared" si="285"/>
        <v>27</v>
      </c>
      <c r="J294" s="45">
        <v>27</v>
      </c>
      <c r="K294" s="45">
        <v>0</v>
      </c>
      <c r="L294" s="45">
        <v>0</v>
      </c>
      <c r="M294" s="45">
        <f t="shared" si="286"/>
        <v>30</v>
      </c>
      <c r="N294" s="45">
        <v>30</v>
      </c>
      <c r="O294" s="45">
        <v>0</v>
      </c>
      <c r="P294" s="45">
        <v>0</v>
      </c>
      <c r="Q294" s="45">
        <f t="shared" si="287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284"/>
        <v>370</v>
      </c>
      <c r="F295" s="45">
        <v>370</v>
      </c>
      <c r="G295" s="45">
        <v>0</v>
      </c>
      <c r="H295" s="45">
        <v>0</v>
      </c>
      <c r="I295" s="45">
        <f t="shared" si="285"/>
        <v>400</v>
      </c>
      <c r="J295" s="45">
        <v>400</v>
      </c>
      <c r="K295" s="45">
        <v>0</v>
      </c>
      <c r="L295" s="45">
        <v>0</v>
      </c>
      <c r="M295" s="45">
        <f t="shared" si="286"/>
        <v>500</v>
      </c>
      <c r="N295" s="45">
        <v>500</v>
      </c>
      <c r="O295" s="45">
        <v>0</v>
      </c>
      <c r="P295" s="45">
        <v>0</v>
      </c>
      <c r="Q295" s="45">
        <f t="shared" si="287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284"/>
        <v>793</v>
      </c>
      <c r="F296" s="45">
        <v>793</v>
      </c>
      <c r="G296" s="45">
        <v>0</v>
      </c>
      <c r="H296" s="45">
        <v>0</v>
      </c>
      <c r="I296" s="45">
        <f t="shared" si="285"/>
        <v>867</v>
      </c>
      <c r="J296" s="45">
        <f>900-33</f>
        <v>867</v>
      </c>
      <c r="K296" s="45">
        <v>0</v>
      </c>
      <c r="L296" s="45">
        <v>0</v>
      </c>
      <c r="M296" s="45">
        <f t="shared" si="286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287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284"/>
        <v>330</v>
      </c>
      <c r="F297" s="45">
        <v>330</v>
      </c>
      <c r="G297" s="45">
        <v>0</v>
      </c>
      <c r="H297" s="45">
        <v>0</v>
      </c>
      <c r="I297" s="45">
        <f t="shared" si="285"/>
        <v>350</v>
      </c>
      <c r="J297" s="45">
        <v>350</v>
      </c>
      <c r="K297" s="45">
        <v>0</v>
      </c>
      <c r="L297" s="45">
        <v>0</v>
      </c>
      <c r="M297" s="45">
        <f t="shared" si="286"/>
        <v>450</v>
      </c>
      <c r="N297" s="45">
        <v>450</v>
      </c>
      <c r="O297" s="45">
        <v>0</v>
      </c>
      <c r="P297" s="45">
        <v>0</v>
      </c>
      <c r="Q297" s="45">
        <f t="shared" si="287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 t="shared" ref="E298" si="288">SUM(F298:H298)</f>
        <v>216</v>
      </c>
      <c r="F298" s="45">
        <v>216</v>
      </c>
      <c r="G298" s="45">
        <v>0</v>
      </c>
      <c r="H298" s="45">
        <v>0</v>
      </c>
      <c r="I298" s="45">
        <f t="shared" si="285"/>
        <v>216</v>
      </c>
      <c r="J298" s="45">
        <v>216</v>
      </c>
      <c r="K298" s="45">
        <v>0</v>
      </c>
      <c r="L298" s="45">
        <v>0</v>
      </c>
      <c r="M298" s="45">
        <f t="shared" si="286"/>
        <v>216</v>
      </c>
      <c r="N298" s="45">
        <v>216</v>
      </c>
      <c r="O298" s="45">
        <v>0</v>
      </c>
      <c r="P298" s="45">
        <v>0</v>
      </c>
      <c r="Q298" s="45">
        <f t="shared" si="287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 t="shared" ref="E299" si="289">SUM(F299:H299)</f>
        <v>1000</v>
      </c>
      <c r="F299" s="45">
        <v>1000</v>
      </c>
      <c r="G299" s="45">
        <v>0</v>
      </c>
      <c r="H299" s="45">
        <v>0</v>
      </c>
      <c r="I299" s="45">
        <f t="shared" si="285"/>
        <v>1000</v>
      </c>
      <c r="J299" s="45">
        <v>1000</v>
      </c>
      <c r="K299" s="45">
        <v>0</v>
      </c>
      <c r="L299" s="45">
        <v>0</v>
      </c>
      <c r="M299" s="45">
        <f t="shared" si="286"/>
        <v>1200</v>
      </c>
      <c r="N299" s="45">
        <v>1200</v>
      </c>
      <c r="O299" s="45">
        <v>0</v>
      </c>
      <c r="P299" s="45">
        <v>0</v>
      </c>
      <c r="Q299" s="45">
        <f t="shared" si="287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284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285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286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287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107"/>
    </row>
    <row r="301" spans="1:21" ht="18" x14ac:dyDescent="0.25">
      <c r="B301" s="41"/>
      <c r="C301" s="42"/>
      <c r="D301" s="43" t="s">
        <v>151</v>
      </c>
      <c r="E301" s="36">
        <f t="shared" si="284"/>
        <v>3290</v>
      </c>
      <c r="F301" s="36">
        <f t="shared" ref="F301:H301" si="290">SUM(F302:F303)</f>
        <v>3290</v>
      </c>
      <c r="G301" s="36">
        <f t="shared" si="290"/>
        <v>0</v>
      </c>
      <c r="H301" s="36">
        <f t="shared" si="290"/>
        <v>0</v>
      </c>
      <c r="I301" s="36">
        <f t="shared" si="285"/>
        <v>3290</v>
      </c>
      <c r="J301" s="36">
        <f t="shared" ref="J301:L301" si="291">SUM(J302:J303)</f>
        <v>3290</v>
      </c>
      <c r="K301" s="36">
        <f t="shared" si="291"/>
        <v>0</v>
      </c>
      <c r="L301" s="36">
        <f t="shared" si="291"/>
        <v>0</v>
      </c>
      <c r="M301" s="36">
        <f t="shared" si="286"/>
        <v>3290</v>
      </c>
      <c r="N301" s="36">
        <f t="shared" ref="N301:P301" si="292">SUM(N302:N303)</f>
        <v>3290</v>
      </c>
      <c r="O301" s="36">
        <f t="shared" si="292"/>
        <v>0</v>
      </c>
      <c r="P301" s="36">
        <f t="shared" si="292"/>
        <v>0</v>
      </c>
      <c r="Q301" s="36">
        <f t="shared" si="287"/>
        <v>3290</v>
      </c>
      <c r="R301" s="36">
        <f t="shared" ref="R301:T301" si="293">SUM(R302:R303)</f>
        <v>3290</v>
      </c>
      <c r="S301" s="36">
        <f t="shared" si="293"/>
        <v>0</v>
      </c>
      <c r="T301" s="36">
        <f t="shared" si="293"/>
        <v>0</v>
      </c>
      <c r="U301" s="107"/>
    </row>
    <row r="302" spans="1:21" ht="18" x14ac:dyDescent="0.25">
      <c r="B302" s="41"/>
      <c r="C302" s="42"/>
      <c r="D302" s="44" t="s">
        <v>335</v>
      </c>
      <c r="E302" s="37">
        <f t="shared" si="284"/>
        <v>0</v>
      </c>
      <c r="F302" s="37">
        <v>0</v>
      </c>
      <c r="G302" s="37">
        <v>0</v>
      </c>
      <c r="H302" s="37">
        <v>0</v>
      </c>
      <c r="I302" s="37">
        <f t="shared" si="285"/>
        <v>0</v>
      </c>
      <c r="J302" s="37">
        <v>0</v>
      </c>
      <c r="K302" s="37">
        <v>0</v>
      </c>
      <c r="L302" s="37">
        <v>0</v>
      </c>
      <c r="M302" s="37">
        <f t="shared" si="286"/>
        <v>0</v>
      </c>
      <c r="N302" s="37">
        <v>0</v>
      </c>
      <c r="O302" s="37">
        <v>0</v>
      </c>
      <c r="P302" s="37">
        <v>0</v>
      </c>
      <c r="Q302" s="37">
        <f t="shared" si="287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84"/>
        <v>3290</v>
      </c>
      <c r="F303" s="37">
        <v>3290</v>
      </c>
      <c r="G303" s="37">
        <v>0</v>
      </c>
      <c r="H303" s="37">
        <v>0</v>
      </c>
      <c r="I303" s="37">
        <f t="shared" si="285"/>
        <v>3290</v>
      </c>
      <c r="J303" s="37">
        <v>3290</v>
      </c>
      <c r="K303" s="37">
        <v>0</v>
      </c>
      <c r="L303" s="37">
        <v>0</v>
      </c>
      <c r="M303" s="37">
        <f t="shared" si="286"/>
        <v>3290</v>
      </c>
      <c r="N303" s="37">
        <v>3290</v>
      </c>
      <c r="O303" s="37">
        <v>0</v>
      </c>
      <c r="P303" s="37">
        <v>0</v>
      </c>
      <c r="Q303" s="37">
        <f t="shared" si="287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284"/>
        <v>725</v>
      </c>
      <c r="F304" s="45">
        <v>725</v>
      </c>
      <c r="G304" s="45">
        <v>0</v>
      </c>
      <c r="H304" s="45">
        <v>0</v>
      </c>
      <c r="I304" s="45">
        <f t="shared" si="285"/>
        <v>730</v>
      </c>
      <c r="J304" s="45">
        <v>730</v>
      </c>
      <c r="K304" s="45">
        <v>0</v>
      </c>
      <c r="L304" s="45">
        <v>0</v>
      </c>
      <c r="M304" s="45">
        <f t="shared" si="286"/>
        <v>730</v>
      </c>
      <c r="N304" s="45">
        <v>730</v>
      </c>
      <c r="O304" s="45">
        <v>0</v>
      </c>
      <c r="P304" s="45">
        <v>0</v>
      </c>
      <c r="Q304" s="45">
        <f t="shared" si="287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84"/>
        <v>41775</v>
      </c>
      <c r="F305" s="45">
        <v>41775</v>
      </c>
      <c r="G305" s="45">
        <v>0</v>
      </c>
      <c r="H305" s="45">
        <v>0</v>
      </c>
      <c r="I305" s="45">
        <f t="shared" si="285"/>
        <v>42270</v>
      </c>
      <c r="J305" s="45">
        <v>42270</v>
      </c>
      <c r="K305" s="45">
        <v>0</v>
      </c>
      <c r="L305" s="45">
        <v>0</v>
      </c>
      <c r="M305" s="45">
        <f t="shared" si="286"/>
        <v>43270</v>
      </c>
      <c r="N305" s="45">
        <v>43270</v>
      </c>
      <c r="O305" s="45">
        <v>0</v>
      </c>
      <c r="P305" s="45">
        <v>0</v>
      </c>
      <c r="Q305" s="45">
        <f t="shared" si="287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284"/>
        <v>26000</v>
      </c>
      <c r="F306" s="33">
        <f>SUM(F310:F313)</f>
        <v>26000</v>
      </c>
      <c r="G306" s="33">
        <f t="shared" ref="G306:H306" si="294">SUM(G310:G313)</f>
        <v>0</v>
      </c>
      <c r="H306" s="33">
        <f t="shared" si="294"/>
        <v>0</v>
      </c>
      <c r="I306" s="33">
        <f t="shared" si="285"/>
        <v>26000</v>
      </c>
      <c r="J306" s="33">
        <f>SUM(J310:J313)</f>
        <v>26000</v>
      </c>
      <c r="K306" s="33">
        <f t="shared" ref="K306:L306" si="295">SUM(K310:K313)</f>
        <v>0</v>
      </c>
      <c r="L306" s="33">
        <f t="shared" si="295"/>
        <v>0</v>
      </c>
      <c r="M306" s="33">
        <f t="shared" si="286"/>
        <v>27000</v>
      </c>
      <c r="N306" s="33">
        <f>SUM(N310:N313)</f>
        <v>27000</v>
      </c>
      <c r="O306" s="33">
        <f t="shared" ref="O306:P306" si="296">SUM(O310:O313)</f>
        <v>0</v>
      </c>
      <c r="P306" s="33">
        <f t="shared" si="296"/>
        <v>0</v>
      </c>
      <c r="Q306" s="33">
        <f t="shared" si="287"/>
        <v>29000</v>
      </c>
      <c r="R306" s="33">
        <f>SUM(R310:R313)</f>
        <v>29000</v>
      </c>
      <c r="S306" s="33">
        <f t="shared" ref="S306:T306" si="297">SUM(S310:S313)</f>
        <v>0</v>
      </c>
      <c r="T306" s="33">
        <f t="shared" si="297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84"/>
        <v>0</v>
      </c>
      <c r="F307" s="36">
        <f t="shared" ref="F307:H307" si="298">SUM(F308:F309)</f>
        <v>0</v>
      </c>
      <c r="G307" s="36">
        <f t="shared" si="298"/>
        <v>0</v>
      </c>
      <c r="H307" s="36">
        <f t="shared" si="298"/>
        <v>0</v>
      </c>
      <c r="I307" s="36">
        <f t="shared" si="285"/>
        <v>0</v>
      </c>
      <c r="J307" s="36">
        <f t="shared" ref="J307:L307" si="299">SUM(J308:J309)</f>
        <v>0</v>
      </c>
      <c r="K307" s="36">
        <f t="shared" si="299"/>
        <v>0</v>
      </c>
      <c r="L307" s="36">
        <f t="shared" si="299"/>
        <v>0</v>
      </c>
      <c r="M307" s="36">
        <f t="shared" si="286"/>
        <v>0</v>
      </c>
      <c r="N307" s="36">
        <f t="shared" ref="N307:P307" si="300">SUM(N308:N309)</f>
        <v>0</v>
      </c>
      <c r="O307" s="36">
        <f t="shared" si="300"/>
        <v>0</v>
      </c>
      <c r="P307" s="36">
        <f t="shared" si="300"/>
        <v>0</v>
      </c>
      <c r="Q307" s="36">
        <f t="shared" si="287"/>
        <v>0</v>
      </c>
      <c r="R307" s="36">
        <f t="shared" ref="R307:T307" si="301">SUM(R308:R309)</f>
        <v>0</v>
      </c>
      <c r="S307" s="36">
        <f t="shared" si="301"/>
        <v>0</v>
      </c>
      <c r="T307" s="36">
        <f t="shared" si="301"/>
        <v>0</v>
      </c>
    </row>
    <row r="308" spans="1:21" ht="18" x14ac:dyDescent="0.25">
      <c r="B308" s="41"/>
      <c r="C308" s="42"/>
      <c r="D308" s="44" t="s">
        <v>335</v>
      </c>
      <c r="E308" s="37">
        <f t="shared" si="284"/>
        <v>0</v>
      </c>
      <c r="F308" s="37">
        <v>0</v>
      </c>
      <c r="G308" s="37">
        <v>0</v>
      </c>
      <c r="H308" s="37">
        <v>0</v>
      </c>
      <c r="I308" s="37">
        <f t="shared" si="285"/>
        <v>0</v>
      </c>
      <c r="J308" s="37">
        <v>0</v>
      </c>
      <c r="K308" s="37">
        <v>0</v>
      </c>
      <c r="L308" s="37">
        <v>0</v>
      </c>
      <c r="M308" s="37">
        <f t="shared" si="286"/>
        <v>0</v>
      </c>
      <c r="N308" s="37">
        <v>0</v>
      </c>
      <c r="O308" s="37">
        <v>0</v>
      </c>
      <c r="P308" s="37">
        <v>0</v>
      </c>
      <c r="Q308" s="37">
        <f t="shared" si="287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84"/>
        <v>0</v>
      </c>
      <c r="F309" s="37">
        <v>0</v>
      </c>
      <c r="G309" s="37">
        <v>0</v>
      </c>
      <c r="H309" s="37">
        <v>0</v>
      </c>
      <c r="I309" s="37">
        <f t="shared" si="285"/>
        <v>0</v>
      </c>
      <c r="J309" s="37">
        <v>0</v>
      </c>
      <c r="K309" s="37">
        <v>0</v>
      </c>
      <c r="L309" s="37">
        <v>0</v>
      </c>
      <c r="M309" s="37">
        <f t="shared" si="286"/>
        <v>0</v>
      </c>
      <c r="N309" s="37">
        <v>0</v>
      </c>
      <c r="O309" s="37">
        <v>0</v>
      </c>
      <c r="P309" s="37">
        <v>0</v>
      </c>
      <c r="Q309" s="37">
        <f t="shared" si="287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284"/>
        <v>19637</v>
      </c>
      <c r="F310" s="45">
        <v>19637</v>
      </c>
      <c r="G310" s="45">
        <v>0</v>
      </c>
      <c r="H310" s="45">
        <v>0</v>
      </c>
      <c r="I310" s="45">
        <f t="shared" si="285"/>
        <v>19637</v>
      </c>
      <c r="J310" s="45">
        <v>19637</v>
      </c>
      <c r="K310" s="45">
        <v>0</v>
      </c>
      <c r="L310" s="45">
        <v>0</v>
      </c>
      <c r="M310" s="45">
        <f t="shared" si="286"/>
        <v>20637</v>
      </c>
      <c r="N310" s="45">
        <v>20637</v>
      </c>
      <c r="O310" s="45">
        <v>0</v>
      </c>
      <c r="P310" s="45">
        <v>0</v>
      </c>
      <c r="Q310" s="45">
        <f t="shared" si="287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284"/>
        <v>3738</v>
      </c>
      <c r="F311" s="45">
        <v>3738</v>
      </c>
      <c r="G311" s="45">
        <v>0</v>
      </c>
      <c r="H311" s="45">
        <v>0</v>
      </c>
      <c r="I311" s="45">
        <f t="shared" si="285"/>
        <v>3738</v>
      </c>
      <c r="J311" s="45">
        <v>3738</v>
      </c>
      <c r="K311" s="45">
        <v>0</v>
      </c>
      <c r="L311" s="45">
        <v>0</v>
      </c>
      <c r="M311" s="45">
        <f t="shared" si="286"/>
        <v>3738</v>
      </c>
      <c r="N311" s="45">
        <v>3738</v>
      </c>
      <c r="O311" s="45">
        <v>0</v>
      </c>
      <c r="P311" s="45">
        <v>0</v>
      </c>
      <c r="Q311" s="45">
        <f t="shared" si="287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284"/>
        <v>207</v>
      </c>
      <c r="F312" s="45">
        <v>207</v>
      </c>
      <c r="G312" s="45">
        <v>0</v>
      </c>
      <c r="H312" s="45">
        <v>0</v>
      </c>
      <c r="I312" s="45">
        <f t="shared" si="285"/>
        <v>207</v>
      </c>
      <c r="J312" s="45">
        <v>207</v>
      </c>
      <c r="K312" s="45">
        <v>0</v>
      </c>
      <c r="L312" s="45">
        <v>0</v>
      </c>
      <c r="M312" s="45">
        <f t="shared" si="286"/>
        <v>207</v>
      </c>
      <c r="N312" s="45">
        <v>207</v>
      </c>
      <c r="O312" s="45">
        <v>0</v>
      </c>
      <c r="P312" s="45">
        <v>0</v>
      </c>
      <c r="Q312" s="45">
        <f t="shared" si="287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284"/>
        <v>2418</v>
      </c>
      <c r="F313" s="45">
        <v>2418</v>
      </c>
      <c r="G313" s="45">
        <v>0</v>
      </c>
      <c r="H313" s="45">
        <v>0</v>
      </c>
      <c r="I313" s="45">
        <f t="shared" si="285"/>
        <v>2418</v>
      </c>
      <c r="J313" s="45">
        <v>2418</v>
      </c>
      <c r="K313" s="45">
        <v>0</v>
      </c>
      <c r="L313" s="45">
        <v>0</v>
      </c>
      <c r="M313" s="45">
        <f t="shared" si="286"/>
        <v>2418</v>
      </c>
      <c r="N313" s="45">
        <v>2418</v>
      </c>
      <c r="O313" s="45">
        <v>0</v>
      </c>
      <c r="P313" s="45">
        <v>0</v>
      </c>
      <c r="Q313" s="45">
        <f t="shared" si="287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284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285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286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287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284"/>
        <v>0</v>
      </c>
      <c r="F315" s="36">
        <f>SUM(F316:F317)</f>
        <v>0</v>
      </c>
      <c r="G315" s="36">
        <f t="shared" ref="G315:H315" si="302">SUM(G316:G317)</f>
        <v>0</v>
      </c>
      <c r="H315" s="36">
        <f t="shared" si="302"/>
        <v>0</v>
      </c>
      <c r="I315" s="36">
        <f t="shared" si="285"/>
        <v>0</v>
      </c>
      <c r="J315" s="36">
        <f t="shared" ref="J315:L315" si="303">SUM(J316:J317)</f>
        <v>0</v>
      </c>
      <c r="K315" s="36">
        <f t="shared" si="303"/>
        <v>0</v>
      </c>
      <c r="L315" s="36">
        <f t="shared" si="303"/>
        <v>0</v>
      </c>
      <c r="M315" s="36">
        <f t="shared" si="286"/>
        <v>0</v>
      </c>
      <c r="N315" s="36">
        <f t="shared" ref="N315:P315" si="304">SUM(N316:N317)</f>
        <v>0</v>
      </c>
      <c r="O315" s="36">
        <f t="shared" si="304"/>
        <v>0</v>
      </c>
      <c r="P315" s="36">
        <f t="shared" si="304"/>
        <v>0</v>
      </c>
      <c r="Q315" s="36">
        <f t="shared" si="287"/>
        <v>0</v>
      </c>
      <c r="R315" s="36">
        <f t="shared" ref="R315:T315" si="305">SUM(R316:R317)</f>
        <v>0</v>
      </c>
      <c r="S315" s="36">
        <f t="shared" si="305"/>
        <v>0</v>
      </c>
      <c r="T315" s="36">
        <f t="shared" si="305"/>
        <v>0</v>
      </c>
    </row>
    <row r="316" spans="1:21" ht="18" x14ac:dyDescent="0.25">
      <c r="B316" s="41"/>
      <c r="C316" s="42"/>
      <c r="D316" s="44" t="s">
        <v>335</v>
      </c>
      <c r="E316" s="37">
        <f t="shared" si="284"/>
        <v>0</v>
      </c>
      <c r="F316" s="37">
        <v>0</v>
      </c>
      <c r="G316" s="37">
        <v>0</v>
      </c>
      <c r="H316" s="37">
        <v>0</v>
      </c>
      <c r="I316" s="37">
        <f t="shared" si="285"/>
        <v>0</v>
      </c>
      <c r="J316" s="37">
        <v>0</v>
      </c>
      <c r="K316" s="37">
        <v>0</v>
      </c>
      <c r="L316" s="37">
        <v>0</v>
      </c>
      <c r="M316" s="37">
        <f t="shared" si="286"/>
        <v>0</v>
      </c>
      <c r="N316" s="37">
        <v>0</v>
      </c>
      <c r="O316" s="37">
        <v>0</v>
      </c>
      <c r="P316" s="37">
        <v>0</v>
      </c>
      <c r="Q316" s="37">
        <f t="shared" si="287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284"/>
        <v>0</v>
      </c>
      <c r="F317" s="37">
        <v>0</v>
      </c>
      <c r="G317" s="37">
        <v>0</v>
      </c>
      <c r="H317" s="37">
        <v>0</v>
      </c>
      <c r="I317" s="37">
        <f t="shared" si="285"/>
        <v>0</v>
      </c>
      <c r="J317" s="37">
        <v>0</v>
      </c>
      <c r="K317" s="37">
        <v>0</v>
      </c>
      <c r="L317" s="37">
        <v>0</v>
      </c>
      <c r="M317" s="37">
        <f t="shared" si="286"/>
        <v>0</v>
      </c>
      <c r="N317" s="37">
        <v>0</v>
      </c>
      <c r="O317" s="37">
        <v>0</v>
      </c>
      <c r="P317" s="37">
        <v>0</v>
      </c>
      <c r="Q317" s="37">
        <f t="shared" si="287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284"/>
        <v>22595</v>
      </c>
      <c r="F318" s="45">
        <v>22595</v>
      </c>
      <c r="G318" s="45">
        <v>0</v>
      </c>
      <c r="H318" s="45">
        <v>0</v>
      </c>
      <c r="I318" s="45">
        <f t="shared" si="285"/>
        <v>23995</v>
      </c>
      <c r="J318" s="45">
        <v>23995</v>
      </c>
      <c r="K318" s="45">
        <v>0</v>
      </c>
      <c r="L318" s="45">
        <v>0</v>
      </c>
      <c r="M318" s="45">
        <f t="shared" si="286"/>
        <v>24995</v>
      </c>
      <c r="N318" s="45">
        <v>24995</v>
      </c>
      <c r="O318" s="45">
        <v>0</v>
      </c>
      <c r="P318" s="45">
        <v>0</v>
      </c>
      <c r="Q318" s="45">
        <f t="shared" si="287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284"/>
        <v>5</v>
      </c>
      <c r="F319" s="45">
        <v>5</v>
      </c>
      <c r="G319" s="45">
        <v>0</v>
      </c>
      <c r="H319" s="45">
        <v>0</v>
      </c>
      <c r="I319" s="45">
        <f t="shared" si="285"/>
        <v>5</v>
      </c>
      <c r="J319" s="45">
        <v>5</v>
      </c>
      <c r="K319" s="45">
        <v>0</v>
      </c>
      <c r="L319" s="45">
        <v>0</v>
      </c>
      <c r="M319" s="45">
        <f t="shared" si="286"/>
        <v>5</v>
      </c>
      <c r="N319" s="45">
        <v>5</v>
      </c>
      <c r="O319" s="45">
        <v>0</v>
      </c>
      <c r="P319" s="45">
        <v>0</v>
      </c>
      <c r="Q319" s="45">
        <f t="shared" si="287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284"/>
        <v>1000</v>
      </c>
      <c r="F320" s="33">
        <f>SUM(F324:F325)</f>
        <v>1000</v>
      </c>
      <c r="G320" s="33">
        <f t="shared" ref="G320:H320" si="306">SUM(G324:G325)</f>
        <v>0</v>
      </c>
      <c r="H320" s="33">
        <f t="shared" si="306"/>
        <v>0</v>
      </c>
      <c r="I320" s="33">
        <f t="shared" si="285"/>
        <v>1000</v>
      </c>
      <c r="J320" s="33">
        <f>SUM(J324:J325)</f>
        <v>1000</v>
      </c>
      <c r="K320" s="33">
        <f t="shared" ref="K320:L320" si="307">SUM(K324:K325)</f>
        <v>0</v>
      </c>
      <c r="L320" s="33">
        <f t="shared" si="307"/>
        <v>0</v>
      </c>
      <c r="M320" s="33">
        <f t="shared" si="286"/>
        <v>1000</v>
      </c>
      <c r="N320" s="33">
        <f>SUM(N324:N325)</f>
        <v>1000</v>
      </c>
      <c r="O320" s="33">
        <f t="shared" ref="O320:P320" si="308">SUM(O324:O325)</f>
        <v>0</v>
      </c>
      <c r="P320" s="33">
        <f t="shared" si="308"/>
        <v>0</v>
      </c>
      <c r="Q320" s="33">
        <f t="shared" si="287"/>
        <v>1000</v>
      </c>
      <c r="R320" s="33">
        <f>SUM(R324:R325)</f>
        <v>1000</v>
      </c>
      <c r="S320" s="33">
        <f t="shared" ref="S320:T320" si="309">SUM(S324:S325)</f>
        <v>0</v>
      </c>
      <c r="T320" s="33">
        <f t="shared" si="309"/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284"/>
        <v>0</v>
      </c>
      <c r="F321" s="36">
        <f t="shared" ref="F321:H321" si="310">SUM(F322:F323)</f>
        <v>0</v>
      </c>
      <c r="G321" s="36">
        <f t="shared" si="310"/>
        <v>0</v>
      </c>
      <c r="H321" s="36">
        <f t="shared" si="310"/>
        <v>0</v>
      </c>
      <c r="I321" s="36">
        <f t="shared" si="285"/>
        <v>0</v>
      </c>
      <c r="J321" s="36">
        <f t="shared" ref="J321:L321" si="311">SUM(J322:J323)</f>
        <v>0</v>
      </c>
      <c r="K321" s="36">
        <f t="shared" si="311"/>
        <v>0</v>
      </c>
      <c r="L321" s="36">
        <f t="shared" si="311"/>
        <v>0</v>
      </c>
      <c r="M321" s="36">
        <f t="shared" si="286"/>
        <v>0</v>
      </c>
      <c r="N321" s="36">
        <f t="shared" ref="N321:P321" si="312">SUM(N322:N323)</f>
        <v>0</v>
      </c>
      <c r="O321" s="36">
        <f t="shared" si="312"/>
        <v>0</v>
      </c>
      <c r="P321" s="36">
        <f t="shared" si="312"/>
        <v>0</v>
      </c>
      <c r="Q321" s="36">
        <f t="shared" si="287"/>
        <v>0</v>
      </c>
      <c r="R321" s="36">
        <f t="shared" ref="R321:T321" si="313">SUM(R322:R323)</f>
        <v>0</v>
      </c>
      <c r="S321" s="36">
        <f t="shared" si="313"/>
        <v>0</v>
      </c>
      <c r="T321" s="36">
        <f t="shared" si="313"/>
        <v>0</v>
      </c>
    </row>
    <row r="322" spans="1:21" ht="18" x14ac:dyDescent="0.25">
      <c r="B322" s="41"/>
      <c r="C322" s="42"/>
      <c r="D322" s="44" t="s">
        <v>335</v>
      </c>
      <c r="E322" s="37">
        <f t="shared" si="284"/>
        <v>0</v>
      </c>
      <c r="F322" s="37">
        <v>0</v>
      </c>
      <c r="G322" s="37">
        <v>0</v>
      </c>
      <c r="H322" s="37">
        <v>0</v>
      </c>
      <c r="I322" s="37">
        <f t="shared" si="285"/>
        <v>0</v>
      </c>
      <c r="J322" s="37">
        <v>0</v>
      </c>
      <c r="K322" s="37">
        <v>0</v>
      </c>
      <c r="L322" s="37">
        <v>0</v>
      </c>
      <c r="M322" s="37">
        <f t="shared" si="286"/>
        <v>0</v>
      </c>
      <c r="N322" s="37">
        <v>0</v>
      </c>
      <c r="O322" s="37">
        <v>0</v>
      </c>
      <c r="P322" s="37">
        <v>0</v>
      </c>
      <c r="Q322" s="37">
        <f t="shared" si="287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284"/>
        <v>0</v>
      </c>
      <c r="F323" s="37">
        <v>0</v>
      </c>
      <c r="G323" s="37">
        <v>0</v>
      </c>
      <c r="H323" s="37">
        <v>0</v>
      </c>
      <c r="I323" s="37">
        <f t="shared" si="285"/>
        <v>0</v>
      </c>
      <c r="J323" s="37">
        <v>0</v>
      </c>
      <c r="K323" s="37">
        <v>0</v>
      </c>
      <c r="L323" s="37">
        <v>0</v>
      </c>
      <c r="M323" s="37">
        <f t="shared" si="286"/>
        <v>0</v>
      </c>
      <c r="N323" s="37">
        <v>0</v>
      </c>
      <c r="O323" s="37">
        <v>0</v>
      </c>
      <c r="P323" s="37">
        <v>0</v>
      </c>
      <c r="Q323" s="37">
        <f t="shared" si="287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284"/>
        <v>800</v>
      </c>
      <c r="F324" s="45">
        <v>800</v>
      </c>
      <c r="G324" s="45">
        <v>0</v>
      </c>
      <c r="H324" s="45">
        <v>0</v>
      </c>
      <c r="I324" s="45">
        <f t="shared" si="285"/>
        <v>800</v>
      </c>
      <c r="J324" s="45">
        <v>800</v>
      </c>
      <c r="K324" s="45">
        <v>0</v>
      </c>
      <c r="L324" s="45">
        <v>0</v>
      </c>
      <c r="M324" s="45">
        <f t="shared" si="286"/>
        <v>800</v>
      </c>
      <c r="N324" s="45">
        <v>800</v>
      </c>
      <c r="O324" s="45">
        <v>0</v>
      </c>
      <c r="P324" s="45">
        <v>0</v>
      </c>
      <c r="Q324" s="45">
        <f t="shared" si="287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284"/>
        <v>200</v>
      </c>
      <c r="F325" s="45">
        <v>200</v>
      </c>
      <c r="G325" s="45">
        <v>0</v>
      </c>
      <c r="H325" s="45">
        <v>0</v>
      </c>
      <c r="I325" s="45">
        <f t="shared" si="285"/>
        <v>200</v>
      </c>
      <c r="J325" s="45">
        <v>200</v>
      </c>
      <c r="K325" s="45">
        <v>0</v>
      </c>
      <c r="L325" s="45">
        <v>0</v>
      </c>
      <c r="M325" s="45">
        <f t="shared" si="286"/>
        <v>200</v>
      </c>
      <c r="N325" s="45">
        <v>200</v>
      </c>
      <c r="O325" s="45">
        <v>0</v>
      </c>
      <c r="P325" s="45">
        <v>0</v>
      </c>
      <c r="Q325" s="45">
        <f t="shared" si="287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285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286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287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284"/>
        <v>4</v>
      </c>
      <c r="F327" s="36">
        <f t="shared" ref="F327:H327" si="314">SUM(F328:F329)</f>
        <v>4</v>
      </c>
      <c r="G327" s="36">
        <f t="shared" si="314"/>
        <v>0</v>
      </c>
      <c r="H327" s="36">
        <f t="shared" si="314"/>
        <v>0</v>
      </c>
      <c r="I327" s="36">
        <f t="shared" si="285"/>
        <v>4</v>
      </c>
      <c r="J327" s="36">
        <f t="shared" ref="J327:L327" si="315">SUM(J328:J329)</f>
        <v>4</v>
      </c>
      <c r="K327" s="36">
        <f t="shared" si="315"/>
        <v>0</v>
      </c>
      <c r="L327" s="36">
        <f t="shared" si="315"/>
        <v>0</v>
      </c>
      <c r="M327" s="36">
        <f t="shared" si="286"/>
        <v>4</v>
      </c>
      <c r="N327" s="36">
        <f t="shared" ref="N327:P327" si="316">SUM(N328:N329)</f>
        <v>4</v>
      </c>
      <c r="O327" s="36">
        <f t="shared" si="316"/>
        <v>0</v>
      </c>
      <c r="P327" s="36">
        <f t="shared" si="316"/>
        <v>0</v>
      </c>
      <c r="Q327" s="36">
        <f t="shared" si="287"/>
        <v>4</v>
      </c>
      <c r="R327" s="36">
        <f t="shared" ref="R327:T327" si="317">SUM(R328:R329)</f>
        <v>4</v>
      </c>
      <c r="S327" s="36">
        <f t="shared" si="317"/>
        <v>0</v>
      </c>
      <c r="T327" s="36">
        <f t="shared" si="317"/>
        <v>0</v>
      </c>
    </row>
    <row r="328" spans="1:21" ht="18" x14ac:dyDescent="0.25">
      <c r="B328" s="41"/>
      <c r="C328" s="42"/>
      <c r="D328" s="44" t="s">
        <v>335</v>
      </c>
      <c r="E328" s="37">
        <f t="shared" si="284"/>
        <v>0</v>
      </c>
      <c r="F328" s="37">
        <v>0</v>
      </c>
      <c r="G328" s="37">
        <v>0</v>
      </c>
      <c r="H328" s="37">
        <v>0</v>
      </c>
      <c r="I328" s="37">
        <f t="shared" si="285"/>
        <v>0</v>
      </c>
      <c r="J328" s="37">
        <v>0</v>
      </c>
      <c r="K328" s="37">
        <v>0</v>
      </c>
      <c r="L328" s="37">
        <v>0</v>
      </c>
      <c r="M328" s="37">
        <f t="shared" si="286"/>
        <v>0</v>
      </c>
      <c r="N328" s="37">
        <v>0</v>
      </c>
      <c r="O328" s="37">
        <v>0</v>
      </c>
      <c r="P328" s="37">
        <v>0</v>
      </c>
      <c r="Q328" s="37">
        <f t="shared" si="287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284"/>
        <v>4</v>
      </c>
      <c r="F329" s="37">
        <v>4</v>
      </c>
      <c r="G329" s="37">
        <v>0</v>
      </c>
      <c r="H329" s="37">
        <v>0</v>
      </c>
      <c r="I329" s="37">
        <f t="shared" si="285"/>
        <v>4</v>
      </c>
      <c r="J329" s="37">
        <v>4</v>
      </c>
      <c r="K329" s="37">
        <v>0</v>
      </c>
      <c r="L329" s="37">
        <v>0</v>
      </c>
      <c r="M329" s="37">
        <f t="shared" si="286"/>
        <v>4</v>
      </c>
      <c r="N329" s="37">
        <v>4</v>
      </c>
      <c r="O329" s="37">
        <v>0</v>
      </c>
      <c r="P329" s="37">
        <v>0</v>
      </c>
      <c r="Q329" s="37">
        <f t="shared" si="287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ref="E331:E334" si="318">SUM(F331:H331)</f>
        <v>1630</v>
      </c>
      <c r="F331" s="37">
        <v>1630</v>
      </c>
      <c r="G331" s="37">
        <v>0</v>
      </c>
      <c r="H331" s="37">
        <v>0</v>
      </c>
      <c r="I331" s="37">
        <f t="shared" ref="I331:I334" si="319">SUM(J331:L331)</f>
        <v>1630</v>
      </c>
      <c r="J331" s="37">
        <v>1630</v>
      </c>
      <c r="K331" s="37">
        <v>0</v>
      </c>
      <c r="L331" s="37">
        <v>0</v>
      </c>
      <c r="M331" s="37">
        <f t="shared" ref="M331:M334" si="320"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321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318"/>
        <v>1510</v>
      </c>
      <c r="F332" s="37">
        <v>1510</v>
      </c>
      <c r="G332" s="37">
        <v>0</v>
      </c>
      <c r="H332" s="37">
        <v>0</v>
      </c>
      <c r="I332" s="37">
        <f t="shared" si="319"/>
        <v>1510</v>
      </c>
      <c r="J332" s="37">
        <v>1510</v>
      </c>
      <c r="K332" s="37">
        <v>0</v>
      </c>
      <c r="L332" s="37">
        <v>0</v>
      </c>
      <c r="M332" s="37">
        <f t="shared" si="320"/>
        <v>1510</v>
      </c>
      <c r="N332" s="37">
        <v>1510</v>
      </c>
      <c r="O332" s="37">
        <v>0</v>
      </c>
      <c r="P332" s="37">
        <v>0</v>
      </c>
      <c r="Q332" s="37">
        <f t="shared" si="321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318"/>
        <v>100</v>
      </c>
      <c r="F333" s="37">
        <v>100</v>
      </c>
      <c r="G333" s="37">
        <v>0</v>
      </c>
      <c r="H333" s="37">
        <v>0</v>
      </c>
      <c r="I333" s="37">
        <f t="shared" si="319"/>
        <v>100</v>
      </c>
      <c r="J333" s="37">
        <v>100</v>
      </c>
      <c r="K333" s="37">
        <v>0</v>
      </c>
      <c r="L333" s="37">
        <v>0</v>
      </c>
      <c r="M333" s="37">
        <f t="shared" si="320"/>
        <v>100</v>
      </c>
      <c r="N333" s="37">
        <v>100</v>
      </c>
      <c r="O333" s="37">
        <v>0</v>
      </c>
      <c r="P333" s="37">
        <v>0</v>
      </c>
      <c r="Q333" s="37">
        <f t="shared" si="321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318"/>
        <v>1150</v>
      </c>
      <c r="F334" s="37">
        <v>1150</v>
      </c>
      <c r="G334" s="37">
        <v>0</v>
      </c>
      <c r="H334" s="37">
        <v>0</v>
      </c>
      <c r="I334" s="37">
        <f t="shared" si="319"/>
        <v>1150</v>
      </c>
      <c r="J334" s="37">
        <v>1150</v>
      </c>
      <c r="K334" s="37">
        <v>0</v>
      </c>
      <c r="L334" s="37">
        <v>0</v>
      </c>
      <c r="M334" s="37">
        <f t="shared" si="320"/>
        <v>1150</v>
      </c>
      <c r="N334" s="37">
        <v>1150</v>
      </c>
      <c r="O334" s="37">
        <v>0</v>
      </c>
      <c r="P334" s="37">
        <v>0</v>
      </c>
      <c r="Q334" s="37">
        <f t="shared" si="321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>SUM(F335:H335)</f>
        <v>800</v>
      </c>
      <c r="F335" s="33">
        <f t="shared" ref="F335:P335" si="322">F339</f>
        <v>800</v>
      </c>
      <c r="G335" s="33">
        <f t="shared" si="322"/>
        <v>0</v>
      </c>
      <c r="H335" s="33">
        <f t="shared" si="322"/>
        <v>0</v>
      </c>
      <c r="I335" s="33">
        <f t="shared" si="285"/>
        <v>800</v>
      </c>
      <c r="J335" s="33">
        <f t="shared" si="322"/>
        <v>800</v>
      </c>
      <c r="K335" s="33">
        <f t="shared" si="322"/>
        <v>0</v>
      </c>
      <c r="L335" s="33">
        <f t="shared" si="322"/>
        <v>0</v>
      </c>
      <c r="M335" s="33">
        <f t="shared" si="286"/>
        <v>800</v>
      </c>
      <c r="N335" s="33">
        <f t="shared" si="322"/>
        <v>800</v>
      </c>
      <c r="O335" s="33">
        <f t="shared" si="322"/>
        <v>0</v>
      </c>
      <c r="P335" s="33">
        <f t="shared" si="322"/>
        <v>0</v>
      </c>
      <c r="Q335" s="33">
        <f t="shared" si="321"/>
        <v>800</v>
      </c>
      <c r="R335" s="33">
        <f t="shared" ref="R335:T335" si="323">R339</f>
        <v>800</v>
      </c>
      <c r="S335" s="33">
        <f t="shared" si="323"/>
        <v>0</v>
      </c>
      <c r="T335" s="33">
        <f t="shared" si="323"/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284"/>
        <v>0</v>
      </c>
      <c r="F336" s="36">
        <f t="shared" ref="F336:H336" si="324">SUM(F337:F338)</f>
        <v>0</v>
      </c>
      <c r="G336" s="36">
        <f t="shared" si="324"/>
        <v>0</v>
      </c>
      <c r="H336" s="36">
        <f t="shared" si="324"/>
        <v>0</v>
      </c>
      <c r="I336" s="36">
        <f t="shared" si="285"/>
        <v>0</v>
      </c>
      <c r="J336" s="36">
        <f t="shared" ref="J336:L336" si="325">SUM(J337:J338)</f>
        <v>0</v>
      </c>
      <c r="K336" s="36">
        <f t="shared" si="325"/>
        <v>0</v>
      </c>
      <c r="L336" s="36">
        <f t="shared" si="325"/>
        <v>0</v>
      </c>
      <c r="M336" s="36">
        <f t="shared" si="286"/>
        <v>0</v>
      </c>
      <c r="N336" s="36">
        <f t="shared" ref="N336:P336" si="326">SUM(N337:N338)</f>
        <v>0</v>
      </c>
      <c r="O336" s="36">
        <f t="shared" si="326"/>
        <v>0</v>
      </c>
      <c r="P336" s="36">
        <f t="shared" si="326"/>
        <v>0</v>
      </c>
      <c r="Q336" s="36">
        <f t="shared" si="321"/>
        <v>0</v>
      </c>
      <c r="R336" s="36">
        <f t="shared" ref="R336:T336" si="327">SUM(R337:R338)</f>
        <v>0</v>
      </c>
      <c r="S336" s="36">
        <f t="shared" si="327"/>
        <v>0</v>
      </c>
      <c r="T336" s="36">
        <f t="shared" si="327"/>
        <v>0</v>
      </c>
    </row>
    <row r="337" spans="1:21" ht="18" x14ac:dyDescent="0.25">
      <c r="B337" s="41"/>
      <c r="C337" s="42"/>
      <c r="D337" s="44" t="s">
        <v>335</v>
      </c>
      <c r="E337" s="37">
        <f t="shared" si="284"/>
        <v>0</v>
      </c>
      <c r="F337" s="37">
        <v>0</v>
      </c>
      <c r="G337" s="37">
        <v>0</v>
      </c>
      <c r="H337" s="37">
        <v>0</v>
      </c>
      <c r="I337" s="37">
        <f t="shared" si="285"/>
        <v>0</v>
      </c>
      <c r="J337" s="37">
        <v>0</v>
      </c>
      <c r="K337" s="37">
        <v>0</v>
      </c>
      <c r="L337" s="37">
        <v>0</v>
      </c>
      <c r="M337" s="37">
        <f t="shared" si="286"/>
        <v>0</v>
      </c>
      <c r="N337" s="37">
        <v>0</v>
      </c>
      <c r="O337" s="37">
        <v>0</v>
      </c>
      <c r="P337" s="37">
        <v>0</v>
      </c>
      <c r="Q337" s="37">
        <f t="shared" si="321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284"/>
        <v>0</v>
      </c>
      <c r="F338" s="37">
        <v>0</v>
      </c>
      <c r="G338" s="37">
        <v>0</v>
      </c>
      <c r="H338" s="37">
        <v>0</v>
      </c>
      <c r="I338" s="37">
        <f t="shared" si="285"/>
        <v>0</v>
      </c>
      <c r="J338" s="37">
        <v>0</v>
      </c>
      <c r="K338" s="37">
        <v>0</v>
      </c>
      <c r="L338" s="37">
        <v>0</v>
      </c>
      <c r="M338" s="37">
        <f t="shared" si="286"/>
        <v>0</v>
      </c>
      <c r="N338" s="37">
        <v>0</v>
      </c>
      <c r="O338" s="37">
        <v>0</v>
      </c>
      <c r="P338" s="37">
        <v>0</v>
      </c>
      <c r="Q338" s="37">
        <f t="shared" si="321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284"/>
        <v>800</v>
      </c>
      <c r="F339" s="45">
        <v>800</v>
      </c>
      <c r="G339" s="45">
        <v>0</v>
      </c>
      <c r="H339" s="45">
        <v>0</v>
      </c>
      <c r="I339" s="45">
        <f t="shared" si="285"/>
        <v>800</v>
      </c>
      <c r="J339" s="45">
        <v>800</v>
      </c>
      <c r="K339" s="45">
        <v>0</v>
      </c>
      <c r="L339" s="45">
        <v>0</v>
      </c>
      <c r="M339" s="45">
        <f t="shared" si="286"/>
        <v>800</v>
      </c>
      <c r="N339" s="45">
        <v>800</v>
      </c>
      <c r="O339" s="45">
        <v>0</v>
      </c>
      <c r="P339" s="45">
        <v>0</v>
      </c>
      <c r="Q339" s="45">
        <f t="shared" si="321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284"/>
        <v>20000</v>
      </c>
      <c r="F340" s="19">
        <f t="shared" ref="F340:P340" si="328">F344</f>
        <v>20000</v>
      </c>
      <c r="G340" s="19">
        <f t="shared" si="328"/>
        <v>0</v>
      </c>
      <c r="H340" s="19">
        <f t="shared" si="328"/>
        <v>0</v>
      </c>
      <c r="I340" s="19">
        <f t="shared" si="285"/>
        <v>20000</v>
      </c>
      <c r="J340" s="19">
        <f t="shared" si="328"/>
        <v>20000</v>
      </c>
      <c r="K340" s="19">
        <f t="shared" si="328"/>
        <v>0</v>
      </c>
      <c r="L340" s="19">
        <f t="shared" si="328"/>
        <v>0</v>
      </c>
      <c r="M340" s="19">
        <f t="shared" si="286"/>
        <v>20000</v>
      </c>
      <c r="N340" s="19">
        <f t="shared" si="328"/>
        <v>20000</v>
      </c>
      <c r="O340" s="19">
        <f t="shared" si="328"/>
        <v>0</v>
      </c>
      <c r="P340" s="19">
        <f t="shared" si="328"/>
        <v>0</v>
      </c>
      <c r="Q340" s="19">
        <f t="shared" si="321"/>
        <v>20000</v>
      </c>
      <c r="R340" s="19">
        <f t="shared" ref="R340:T340" si="329">R344</f>
        <v>20000</v>
      </c>
      <c r="S340" s="19">
        <f t="shared" si="329"/>
        <v>0</v>
      </c>
      <c r="T340" s="19">
        <f t="shared" si="329"/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284"/>
        <v>4</v>
      </c>
      <c r="F341" s="36">
        <f t="shared" ref="F341:H341" si="330">SUM(F342:F343)</f>
        <v>4</v>
      </c>
      <c r="G341" s="36">
        <f t="shared" si="330"/>
        <v>0</v>
      </c>
      <c r="H341" s="36">
        <f t="shared" si="330"/>
        <v>0</v>
      </c>
      <c r="I341" s="36">
        <f t="shared" si="285"/>
        <v>4</v>
      </c>
      <c r="J341" s="36">
        <f t="shared" ref="J341:L341" si="331">SUM(J342:J343)</f>
        <v>4</v>
      </c>
      <c r="K341" s="36">
        <f t="shared" si="331"/>
        <v>0</v>
      </c>
      <c r="L341" s="36">
        <f t="shared" si="331"/>
        <v>0</v>
      </c>
      <c r="M341" s="36">
        <f t="shared" si="286"/>
        <v>4</v>
      </c>
      <c r="N341" s="36">
        <f t="shared" ref="N341:P341" si="332">SUM(N342:N343)</f>
        <v>4</v>
      </c>
      <c r="O341" s="36">
        <f t="shared" si="332"/>
        <v>0</v>
      </c>
      <c r="P341" s="36">
        <f t="shared" si="332"/>
        <v>0</v>
      </c>
      <c r="Q341" s="36">
        <f t="shared" si="321"/>
        <v>4</v>
      </c>
      <c r="R341" s="36">
        <f t="shared" ref="R341:T341" si="333">SUM(R342:R343)</f>
        <v>4</v>
      </c>
      <c r="S341" s="36">
        <f t="shared" si="333"/>
        <v>0</v>
      </c>
      <c r="T341" s="36">
        <f t="shared" si="333"/>
        <v>0</v>
      </c>
    </row>
    <row r="342" spans="1:21" ht="18" x14ac:dyDescent="0.25">
      <c r="B342" s="41"/>
      <c r="C342" s="42"/>
      <c r="D342" s="44" t="s">
        <v>335</v>
      </c>
      <c r="E342" s="37">
        <f t="shared" si="284"/>
        <v>0</v>
      </c>
      <c r="F342" s="37">
        <v>0</v>
      </c>
      <c r="G342" s="37">
        <v>0</v>
      </c>
      <c r="H342" s="37">
        <v>0</v>
      </c>
      <c r="I342" s="37">
        <f t="shared" si="285"/>
        <v>0</v>
      </c>
      <c r="J342" s="37">
        <v>0</v>
      </c>
      <c r="K342" s="37">
        <v>0</v>
      </c>
      <c r="L342" s="37">
        <v>0</v>
      </c>
      <c r="M342" s="37">
        <f t="shared" si="286"/>
        <v>0</v>
      </c>
      <c r="N342" s="37">
        <v>0</v>
      </c>
      <c r="O342" s="37">
        <v>0</v>
      </c>
      <c r="P342" s="37">
        <v>0</v>
      </c>
      <c r="Q342" s="37">
        <f t="shared" si="321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284"/>
        <v>4</v>
      </c>
      <c r="F343" s="37">
        <v>4</v>
      </c>
      <c r="G343" s="37">
        <v>0</v>
      </c>
      <c r="H343" s="37">
        <v>0</v>
      </c>
      <c r="I343" s="36">
        <f t="shared" si="285"/>
        <v>4</v>
      </c>
      <c r="J343" s="37">
        <v>4</v>
      </c>
      <c r="K343" s="37">
        <v>0</v>
      </c>
      <c r="L343" s="37">
        <v>0</v>
      </c>
      <c r="M343" s="36">
        <f t="shared" si="286"/>
        <v>4</v>
      </c>
      <c r="N343" s="37">
        <v>4</v>
      </c>
      <c r="O343" s="37">
        <v>0</v>
      </c>
      <c r="P343" s="37">
        <v>0</v>
      </c>
      <c r="Q343" s="36">
        <f t="shared" si="321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284"/>
        <v>20000</v>
      </c>
      <c r="F344" s="40">
        <v>20000</v>
      </c>
      <c r="G344" s="40">
        <f t="shared" ref="G344:H344" si="334">G345</f>
        <v>0</v>
      </c>
      <c r="H344" s="40">
        <f t="shared" si="334"/>
        <v>0</v>
      </c>
      <c r="I344" s="40">
        <f t="shared" si="285"/>
        <v>20000</v>
      </c>
      <c r="J344" s="40">
        <v>20000</v>
      </c>
      <c r="K344" s="40">
        <f t="shared" ref="K344:L344" si="335">K345</f>
        <v>0</v>
      </c>
      <c r="L344" s="40">
        <f t="shared" si="335"/>
        <v>0</v>
      </c>
      <c r="M344" s="40">
        <f t="shared" si="286"/>
        <v>20000</v>
      </c>
      <c r="N344" s="40">
        <v>20000</v>
      </c>
      <c r="O344" s="40">
        <f t="shared" ref="O344:P344" si="336">O345</f>
        <v>0</v>
      </c>
      <c r="P344" s="40">
        <f t="shared" si="336"/>
        <v>0</v>
      </c>
      <c r="Q344" s="40">
        <f t="shared" si="321"/>
        <v>20000</v>
      </c>
      <c r="R344" s="40">
        <v>20000</v>
      </c>
      <c r="S344" s="40">
        <v>0</v>
      </c>
      <c r="T344" s="40">
        <f t="shared" ref="T344" si="337"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285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286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321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284"/>
        <v>76</v>
      </c>
      <c r="F346" s="36">
        <f t="shared" ref="F346:H346" si="338">SUM(F347:F348)</f>
        <v>76</v>
      </c>
      <c r="G346" s="36">
        <f t="shared" si="338"/>
        <v>0</v>
      </c>
      <c r="H346" s="36">
        <f t="shared" si="338"/>
        <v>0</v>
      </c>
      <c r="I346" s="36">
        <f t="shared" si="285"/>
        <v>116</v>
      </c>
      <c r="J346" s="36">
        <f t="shared" ref="J346:L346" si="339">SUM(J347:J348)</f>
        <v>116</v>
      </c>
      <c r="K346" s="36">
        <f t="shared" si="339"/>
        <v>0</v>
      </c>
      <c r="L346" s="36">
        <f t="shared" si="339"/>
        <v>0</v>
      </c>
      <c r="M346" s="36">
        <f t="shared" si="286"/>
        <v>116</v>
      </c>
      <c r="N346" s="36">
        <f t="shared" ref="N346:P346" si="340">SUM(N347:N348)</f>
        <v>116</v>
      </c>
      <c r="O346" s="36">
        <f t="shared" si="340"/>
        <v>0</v>
      </c>
      <c r="P346" s="36">
        <f t="shared" si="340"/>
        <v>0</v>
      </c>
      <c r="Q346" s="36">
        <f t="shared" si="321"/>
        <v>116</v>
      </c>
      <c r="R346" s="36">
        <f t="shared" ref="R346:T346" si="341">SUM(R347:R348)</f>
        <v>116</v>
      </c>
      <c r="S346" s="36">
        <f t="shared" si="341"/>
        <v>0</v>
      </c>
      <c r="T346" s="36">
        <f t="shared" si="341"/>
        <v>0</v>
      </c>
    </row>
    <row r="347" spans="1:21" ht="18" x14ac:dyDescent="0.25">
      <c r="B347" s="41"/>
      <c r="C347" s="42"/>
      <c r="D347" s="44" t="s">
        <v>335</v>
      </c>
      <c r="E347" s="37">
        <f t="shared" si="284"/>
        <v>0</v>
      </c>
      <c r="F347" s="37">
        <v>0</v>
      </c>
      <c r="G347" s="37">
        <v>0</v>
      </c>
      <c r="H347" s="37">
        <v>0</v>
      </c>
      <c r="I347" s="37">
        <f t="shared" si="285"/>
        <v>0</v>
      </c>
      <c r="J347" s="37">
        <v>0</v>
      </c>
      <c r="K347" s="37">
        <v>0</v>
      </c>
      <c r="L347" s="37">
        <v>0</v>
      </c>
      <c r="M347" s="37">
        <f t="shared" si="286"/>
        <v>0</v>
      </c>
      <c r="N347" s="37">
        <v>0</v>
      </c>
      <c r="O347" s="37">
        <v>0</v>
      </c>
      <c r="P347" s="37">
        <v>0</v>
      </c>
      <c r="Q347" s="37">
        <f t="shared" si="321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284"/>
        <v>76</v>
      </c>
      <c r="F348" s="37">
        <f>36+40</f>
        <v>76</v>
      </c>
      <c r="G348" s="37">
        <v>0</v>
      </c>
      <c r="H348" s="37">
        <v>0</v>
      </c>
      <c r="I348" s="36">
        <f t="shared" si="285"/>
        <v>116</v>
      </c>
      <c r="J348" s="37">
        <f>36+80</f>
        <v>116</v>
      </c>
      <c r="K348" s="37">
        <v>0</v>
      </c>
      <c r="L348" s="37">
        <v>0</v>
      </c>
      <c r="M348" s="36">
        <f t="shared" si="286"/>
        <v>116</v>
      </c>
      <c r="N348" s="37">
        <f>36+80</f>
        <v>116</v>
      </c>
      <c r="O348" s="37">
        <v>0</v>
      </c>
      <c r="P348" s="37">
        <v>0</v>
      </c>
      <c r="Q348" s="36">
        <f t="shared" si="321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284"/>
        <v>700</v>
      </c>
      <c r="F349" s="40">
        <v>700</v>
      </c>
      <c r="G349" s="40">
        <v>0</v>
      </c>
      <c r="H349" s="40">
        <v>0</v>
      </c>
      <c r="I349" s="40">
        <f t="shared" si="285"/>
        <v>700</v>
      </c>
      <c r="J349" s="40">
        <v>700</v>
      </c>
      <c r="K349" s="40">
        <v>0</v>
      </c>
      <c r="L349" s="40">
        <v>0</v>
      </c>
      <c r="M349" s="40">
        <f t="shared" si="286"/>
        <v>700</v>
      </c>
      <c r="N349" s="40">
        <v>700</v>
      </c>
      <c r="O349" s="40">
        <v>0</v>
      </c>
      <c r="P349" s="40">
        <v>0</v>
      </c>
      <c r="Q349" s="40">
        <f t="shared" si="321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284"/>
        <v>910</v>
      </c>
      <c r="F350" s="40">
        <v>910</v>
      </c>
      <c r="G350" s="40">
        <v>0</v>
      </c>
      <c r="H350" s="40">
        <v>0</v>
      </c>
      <c r="I350" s="40">
        <f t="shared" si="285"/>
        <v>1210</v>
      </c>
      <c r="J350" s="40">
        <v>1210</v>
      </c>
      <c r="K350" s="40">
        <v>0</v>
      </c>
      <c r="L350" s="40">
        <v>0</v>
      </c>
      <c r="M350" s="40">
        <f t="shared" si="286"/>
        <v>1210</v>
      </c>
      <c r="N350" s="40">
        <v>1210</v>
      </c>
      <c r="O350" s="40">
        <v>0</v>
      </c>
      <c r="P350" s="40">
        <v>0</v>
      </c>
      <c r="Q350" s="40">
        <f t="shared" si="321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284"/>
        <v>2090</v>
      </c>
      <c r="F351" s="40">
        <v>2090</v>
      </c>
      <c r="G351" s="40">
        <v>0</v>
      </c>
      <c r="H351" s="40">
        <v>0</v>
      </c>
      <c r="I351" s="40">
        <f t="shared" si="285"/>
        <v>2090</v>
      </c>
      <c r="J351" s="40">
        <v>2090</v>
      </c>
      <c r="K351" s="40">
        <v>0</v>
      </c>
      <c r="L351" s="40">
        <v>0</v>
      </c>
      <c r="M351" s="40">
        <f t="shared" si="286"/>
        <v>2090</v>
      </c>
      <c r="N351" s="40">
        <v>2090</v>
      </c>
      <c r="O351" s="40">
        <v>0</v>
      </c>
      <c r="P351" s="40">
        <v>0</v>
      </c>
      <c r="Q351" s="40">
        <f t="shared" si="321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 t="shared" ref="G352:H352" si="342">G356+G360+G364+G368+G382</f>
        <v>0</v>
      </c>
      <c r="H352" s="19">
        <f t="shared" si="342"/>
        <v>0</v>
      </c>
      <c r="I352" s="19">
        <f>J352+K352+L352</f>
        <v>55850</v>
      </c>
      <c r="J352" s="19">
        <f>J356+J360+J364+J368+J382</f>
        <v>55850</v>
      </c>
      <c r="K352" s="19">
        <f t="shared" ref="K352:L352" si="343">K356+K360+K364+K368+K382</f>
        <v>0</v>
      </c>
      <c r="L352" s="19">
        <f t="shared" si="343"/>
        <v>0</v>
      </c>
      <c r="M352" s="19">
        <f>N352+O352+P352</f>
        <v>55850</v>
      </c>
      <c r="N352" s="19">
        <f>N356+N360+N364+N368+N382</f>
        <v>55850</v>
      </c>
      <c r="O352" s="19">
        <f t="shared" ref="O352:P352" si="344">O356+O360+O364+O368+O382</f>
        <v>0</v>
      </c>
      <c r="P352" s="19">
        <f t="shared" si="344"/>
        <v>0</v>
      </c>
      <c r="Q352" s="19">
        <f>R352+S352+T352</f>
        <v>55850</v>
      </c>
      <c r="R352" s="19">
        <f>R356+R360+R364+R368+R382</f>
        <v>55850</v>
      </c>
      <c r="S352" s="19">
        <f t="shared" ref="S352:T352" si="345">S356+S360+S364+S368+S382</f>
        <v>0</v>
      </c>
      <c r="T352" s="19">
        <f t="shared" si="345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55" si="346">SUM(F353:H353)</f>
        <v>0</v>
      </c>
      <c r="F353" s="36">
        <f t="shared" ref="F353:H355" si="347">F357+F361+F365+F369+F383</f>
        <v>0</v>
      </c>
      <c r="G353" s="36">
        <f t="shared" si="347"/>
        <v>0</v>
      </c>
      <c r="H353" s="36">
        <f t="shared" si="347"/>
        <v>0</v>
      </c>
      <c r="I353" s="36">
        <f t="shared" ref="I353:I355" si="348">SUM(J353:L353)</f>
        <v>0</v>
      </c>
      <c r="J353" s="36">
        <f t="shared" ref="J353:L353" si="349">J357+J361+J365+J369+J383</f>
        <v>0</v>
      </c>
      <c r="K353" s="36">
        <f t="shared" si="349"/>
        <v>0</v>
      </c>
      <c r="L353" s="36">
        <f t="shared" si="349"/>
        <v>0</v>
      </c>
      <c r="M353" s="36">
        <f t="shared" ref="M353:M355" si="350">SUM(N353:P353)</f>
        <v>0</v>
      </c>
      <c r="N353" s="36">
        <f t="shared" ref="N353:P353" si="351">N357+N361+N365+N369+N383</f>
        <v>0</v>
      </c>
      <c r="O353" s="36">
        <f t="shared" si="351"/>
        <v>0</v>
      </c>
      <c r="P353" s="36">
        <f t="shared" si="351"/>
        <v>0</v>
      </c>
      <c r="Q353" s="36">
        <f t="shared" ref="Q353:Q355" si="352">SUM(R353:T353)</f>
        <v>0</v>
      </c>
      <c r="R353" s="36">
        <f t="shared" ref="R353:T353" si="353">R357+R361+R365+R369+R383</f>
        <v>0</v>
      </c>
      <c r="S353" s="36">
        <f t="shared" si="353"/>
        <v>0</v>
      </c>
      <c r="T353" s="36">
        <f t="shared" si="353"/>
        <v>0</v>
      </c>
    </row>
    <row r="354" spans="1:21" ht="18" x14ac:dyDescent="0.25">
      <c r="B354" s="41"/>
      <c r="C354" s="42"/>
      <c r="D354" s="44" t="s">
        <v>335</v>
      </c>
      <c r="E354" s="37">
        <f t="shared" si="346"/>
        <v>0</v>
      </c>
      <c r="F354" s="37">
        <f t="shared" si="347"/>
        <v>0</v>
      </c>
      <c r="G354" s="37">
        <f t="shared" si="347"/>
        <v>0</v>
      </c>
      <c r="H354" s="37">
        <f t="shared" si="347"/>
        <v>0</v>
      </c>
      <c r="I354" s="37">
        <f t="shared" si="348"/>
        <v>0</v>
      </c>
      <c r="J354" s="37">
        <f t="shared" ref="J354:L354" si="354">J358+J362+J366+J370+J384</f>
        <v>0</v>
      </c>
      <c r="K354" s="37">
        <f t="shared" si="354"/>
        <v>0</v>
      </c>
      <c r="L354" s="37">
        <f t="shared" si="354"/>
        <v>0</v>
      </c>
      <c r="M354" s="37">
        <f t="shared" si="350"/>
        <v>0</v>
      </c>
      <c r="N354" s="37">
        <f t="shared" ref="N354:P354" si="355">N358+N362+N366+N370+N384</f>
        <v>0</v>
      </c>
      <c r="O354" s="37">
        <f t="shared" si="355"/>
        <v>0</v>
      </c>
      <c r="P354" s="37">
        <f t="shared" si="355"/>
        <v>0</v>
      </c>
      <c r="Q354" s="37">
        <f t="shared" si="352"/>
        <v>0</v>
      </c>
      <c r="R354" s="37">
        <f t="shared" ref="R354:T354" si="356">R358+R362+R366+R370+R384</f>
        <v>0</v>
      </c>
      <c r="S354" s="37">
        <f t="shared" si="356"/>
        <v>0</v>
      </c>
      <c r="T354" s="37">
        <f t="shared" si="356"/>
        <v>0</v>
      </c>
    </row>
    <row r="355" spans="1:21" ht="18" x14ac:dyDescent="0.25">
      <c r="B355" s="41"/>
      <c r="C355" s="42"/>
      <c r="D355" s="44" t="s">
        <v>155</v>
      </c>
      <c r="E355" s="36">
        <f t="shared" si="346"/>
        <v>0</v>
      </c>
      <c r="F355" s="36">
        <f t="shared" si="347"/>
        <v>0</v>
      </c>
      <c r="G355" s="36">
        <f t="shared" si="347"/>
        <v>0</v>
      </c>
      <c r="H355" s="36">
        <f t="shared" si="347"/>
        <v>0</v>
      </c>
      <c r="I355" s="36">
        <f t="shared" si="348"/>
        <v>0</v>
      </c>
      <c r="J355" s="37">
        <f t="shared" ref="J355:L355" si="357">J359+J363+J367+J371+J385</f>
        <v>0</v>
      </c>
      <c r="K355" s="37">
        <f t="shared" si="357"/>
        <v>0</v>
      </c>
      <c r="L355" s="37">
        <f t="shared" si="357"/>
        <v>0</v>
      </c>
      <c r="M355" s="36">
        <f t="shared" si="350"/>
        <v>0</v>
      </c>
      <c r="N355" s="37">
        <f t="shared" ref="N355:P355" si="358">N359+N363+N367+N371+N385</f>
        <v>0</v>
      </c>
      <c r="O355" s="37">
        <f t="shared" si="358"/>
        <v>0</v>
      </c>
      <c r="P355" s="37">
        <f t="shared" si="358"/>
        <v>0</v>
      </c>
      <c r="Q355" s="36">
        <f t="shared" si="352"/>
        <v>0</v>
      </c>
      <c r="R355" s="37">
        <f t="shared" ref="R355:T355" si="359">R359+R363+R367+R371+R385</f>
        <v>0</v>
      </c>
      <c r="S355" s="37">
        <f t="shared" si="359"/>
        <v>0</v>
      </c>
      <c r="T355" s="37">
        <f t="shared" si="359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ref="E356" si="360">SUM(F356:H356)</f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ref="I356" si="361">SUM(J356:L356)</f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ref="M356" si="362">SUM(N356:P356)</f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ref="Q356" si="363">SUM(R356:T356)</f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ref="E357:E359" si="364">SUM(F357:H357)</f>
        <v>0</v>
      </c>
      <c r="F357" s="49">
        <f t="shared" ref="F357:H357" si="365">SUM(F358:F359)</f>
        <v>0</v>
      </c>
      <c r="G357" s="49">
        <f t="shared" si="365"/>
        <v>0</v>
      </c>
      <c r="H357" s="49">
        <f t="shared" si="365"/>
        <v>0</v>
      </c>
      <c r="I357" s="49">
        <f t="shared" ref="I357:I359" si="366">SUM(J357:L357)</f>
        <v>0</v>
      </c>
      <c r="J357" s="49">
        <f t="shared" ref="J357:L357" si="367">SUM(J358:J359)</f>
        <v>0</v>
      </c>
      <c r="K357" s="49">
        <f t="shared" si="367"/>
        <v>0</v>
      </c>
      <c r="L357" s="49">
        <f t="shared" si="367"/>
        <v>0</v>
      </c>
      <c r="M357" s="49">
        <f t="shared" ref="M357:M359" si="368">SUM(N357:P357)</f>
        <v>0</v>
      </c>
      <c r="N357" s="49">
        <f t="shared" ref="N357:P357" si="369">SUM(N358:N359)</f>
        <v>0</v>
      </c>
      <c r="O357" s="49">
        <f t="shared" si="369"/>
        <v>0</v>
      </c>
      <c r="P357" s="49">
        <f t="shared" si="369"/>
        <v>0</v>
      </c>
      <c r="Q357" s="49">
        <f t="shared" ref="Q357:Q359" si="370">SUM(R357:T357)</f>
        <v>0</v>
      </c>
      <c r="R357" s="49">
        <f t="shared" ref="R357:T357" si="371">SUM(R358:R359)</f>
        <v>0</v>
      </c>
      <c r="S357" s="49">
        <f t="shared" si="371"/>
        <v>0</v>
      </c>
      <c r="T357" s="49">
        <f t="shared" si="371"/>
        <v>0</v>
      </c>
    </row>
    <row r="358" spans="1:21" ht="18" x14ac:dyDescent="0.25">
      <c r="B358" s="46"/>
      <c r="C358" s="47"/>
      <c r="D358" s="50" t="s">
        <v>335</v>
      </c>
      <c r="E358" s="51">
        <f t="shared" si="364"/>
        <v>0</v>
      </c>
      <c r="F358" s="51">
        <v>0</v>
      </c>
      <c r="G358" s="51">
        <v>0</v>
      </c>
      <c r="H358" s="51">
        <v>0</v>
      </c>
      <c r="I358" s="51">
        <f t="shared" si="366"/>
        <v>0</v>
      </c>
      <c r="J358" s="51">
        <v>0</v>
      </c>
      <c r="K358" s="51">
        <v>0</v>
      </c>
      <c r="L358" s="51">
        <v>0</v>
      </c>
      <c r="M358" s="51">
        <f t="shared" si="368"/>
        <v>0</v>
      </c>
      <c r="N358" s="51">
        <v>0</v>
      </c>
      <c r="O358" s="51">
        <v>0</v>
      </c>
      <c r="P358" s="51">
        <v>0</v>
      </c>
      <c r="Q358" s="51">
        <f t="shared" si="370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364"/>
        <v>0</v>
      </c>
      <c r="F359" s="51">
        <v>0</v>
      </c>
      <c r="G359" s="51">
        <v>0</v>
      </c>
      <c r="H359" s="51">
        <v>0</v>
      </c>
      <c r="I359" s="49">
        <f t="shared" si="366"/>
        <v>0</v>
      </c>
      <c r="J359" s="51">
        <v>0</v>
      </c>
      <c r="K359" s="51">
        <v>0</v>
      </c>
      <c r="L359" s="51">
        <v>0</v>
      </c>
      <c r="M359" s="49">
        <f t="shared" si="368"/>
        <v>0</v>
      </c>
      <c r="N359" s="51">
        <v>0</v>
      </c>
      <c r="O359" s="51">
        <v>0</v>
      </c>
      <c r="P359" s="51">
        <v>0</v>
      </c>
      <c r="Q359" s="49">
        <f t="shared" si="370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ref="E360" si="372">SUM(F360:H360)</f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ref="I360" si="373">SUM(J360:L360)</f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ref="M360" si="374">SUM(N360:P360)</f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ref="Q360" si="375">SUM(R360:T360)</f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ref="E361:E363" si="376">SUM(F361:H361)</f>
        <v>0</v>
      </c>
      <c r="F361" s="49">
        <f t="shared" ref="F361:H361" si="377">SUM(F362:F363)</f>
        <v>0</v>
      </c>
      <c r="G361" s="49">
        <f t="shared" si="377"/>
        <v>0</v>
      </c>
      <c r="H361" s="49">
        <f t="shared" si="377"/>
        <v>0</v>
      </c>
      <c r="I361" s="49">
        <f t="shared" ref="I361:I363" si="378">SUM(J361:L361)</f>
        <v>0</v>
      </c>
      <c r="J361" s="49">
        <f t="shared" ref="J361:L361" si="379">SUM(J362:J363)</f>
        <v>0</v>
      </c>
      <c r="K361" s="49">
        <f t="shared" si="379"/>
        <v>0</v>
      </c>
      <c r="L361" s="49">
        <f t="shared" si="379"/>
        <v>0</v>
      </c>
      <c r="M361" s="49">
        <f t="shared" ref="M361:M363" si="380">SUM(N361:P361)</f>
        <v>0</v>
      </c>
      <c r="N361" s="49">
        <f t="shared" ref="N361:P361" si="381">SUM(N362:N363)</f>
        <v>0</v>
      </c>
      <c r="O361" s="49">
        <f t="shared" si="381"/>
        <v>0</v>
      </c>
      <c r="P361" s="49">
        <f t="shared" si="381"/>
        <v>0</v>
      </c>
      <c r="Q361" s="49">
        <f t="shared" ref="Q361:Q363" si="382">SUM(R361:T361)</f>
        <v>0</v>
      </c>
      <c r="R361" s="49">
        <f t="shared" ref="R361:T361" si="383">SUM(R362:R363)</f>
        <v>0</v>
      </c>
      <c r="S361" s="49">
        <f t="shared" si="383"/>
        <v>0</v>
      </c>
      <c r="T361" s="49">
        <f t="shared" si="383"/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376"/>
        <v>0</v>
      </c>
      <c r="F362" s="51"/>
      <c r="G362" s="51">
        <v>0</v>
      </c>
      <c r="H362" s="51">
        <v>0</v>
      </c>
      <c r="I362" s="51">
        <f t="shared" si="378"/>
        <v>0</v>
      </c>
      <c r="J362" s="51"/>
      <c r="K362" s="51">
        <v>0</v>
      </c>
      <c r="L362" s="51">
        <v>0</v>
      </c>
      <c r="M362" s="51">
        <f t="shared" si="380"/>
        <v>0</v>
      </c>
      <c r="N362" s="51"/>
      <c r="O362" s="51">
        <v>0</v>
      </c>
      <c r="P362" s="51">
        <v>0</v>
      </c>
      <c r="Q362" s="51">
        <f t="shared" si="38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376"/>
        <v>0</v>
      </c>
      <c r="F363" s="51"/>
      <c r="G363" s="51">
        <v>0</v>
      </c>
      <c r="H363" s="51">
        <v>0</v>
      </c>
      <c r="I363" s="49">
        <f t="shared" si="378"/>
        <v>0</v>
      </c>
      <c r="J363" s="51"/>
      <c r="K363" s="51">
        <v>0</v>
      </c>
      <c r="L363" s="51">
        <v>0</v>
      </c>
      <c r="M363" s="49">
        <f t="shared" si="380"/>
        <v>0</v>
      </c>
      <c r="N363" s="51"/>
      <c r="O363" s="51">
        <v>0</v>
      </c>
      <c r="P363" s="51">
        <v>0</v>
      </c>
      <c r="Q363" s="49">
        <f t="shared" si="38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>SUM(F364:H364)</f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ref="I364" si="384">SUM(J364:L364)</f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ref="M364" si="385">SUM(N364:P364)</f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ref="Q364" si="386">SUM(R364:T364)</f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ref="E365:E367" si="387">SUM(F365:H365)</f>
        <v>0</v>
      </c>
      <c r="F365" s="49">
        <f t="shared" ref="F365:H365" si="388">SUM(F366:F367)</f>
        <v>0</v>
      </c>
      <c r="G365" s="49">
        <f t="shared" si="388"/>
        <v>0</v>
      </c>
      <c r="H365" s="49">
        <f t="shared" si="388"/>
        <v>0</v>
      </c>
      <c r="I365" s="49">
        <f t="shared" ref="I365:I367" si="389">SUM(J365:L365)</f>
        <v>0</v>
      </c>
      <c r="J365" s="49">
        <f t="shared" ref="J365:L365" si="390">SUM(J366:J367)</f>
        <v>0</v>
      </c>
      <c r="K365" s="49">
        <f t="shared" si="390"/>
        <v>0</v>
      </c>
      <c r="L365" s="49">
        <f t="shared" si="390"/>
        <v>0</v>
      </c>
      <c r="M365" s="49">
        <f t="shared" ref="M365:M367" si="391">SUM(N365:P365)</f>
        <v>0</v>
      </c>
      <c r="N365" s="49">
        <f t="shared" ref="N365:P365" si="392">SUM(N366:N367)</f>
        <v>0</v>
      </c>
      <c r="O365" s="49">
        <f t="shared" si="392"/>
        <v>0</v>
      </c>
      <c r="P365" s="49">
        <f t="shared" si="392"/>
        <v>0</v>
      </c>
      <c r="Q365" s="49">
        <f t="shared" ref="Q365:Q367" si="393">SUM(R365:T365)</f>
        <v>0</v>
      </c>
      <c r="R365" s="49">
        <f t="shared" ref="R365:T365" si="394">SUM(R366:R367)</f>
        <v>0</v>
      </c>
      <c r="S365" s="49">
        <f t="shared" si="394"/>
        <v>0</v>
      </c>
      <c r="T365" s="49">
        <f t="shared" si="394"/>
        <v>0</v>
      </c>
    </row>
    <row r="366" spans="1:21" ht="18" x14ac:dyDescent="0.25">
      <c r="B366" s="46"/>
      <c r="C366" s="47"/>
      <c r="D366" s="50" t="s">
        <v>152</v>
      </c>
      <c r="E366" s="51">
        <f t="shared" si="387"/>
        <v>0</v>
      </c>
      <c r="F366" s="51"/>
      <c r="G366" s="51">
        <v>0</v>
      </c>
      <c r="H366" s="51">
        <v>0</v>
      </c>
      <c r="I366" s="51">
        <f t="shared" si="389"/>
        <v>0</v>
      </c>
      <c r="J366" s="51"/>
      <c r="K366" s="51">
        <v>0</v>
      </c>
      <c r="L366" s="51">
        <v>0</v>
      </c>
      <c r="M366" s="51">
        <f t="shared" si="391"/>
        <v>0</v>
      </c>
      <c r="N366" s="51"/>
      <c r="O366" s="51">
        <v>0</v>
      </c>
      <c r="P366" s="51">
        <v>0</v>
      </c>
      <c r="Q366" s="51">
        <f t="shared" si="393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87"/>
        <v>0</v>
      </c>
      <c r="F367" s="51"/>
      <c r="G367" s="51">
        <v>0</v>
      </c>
      <c r="H367" s="51">
        <v>0</v>
      </c>
      <c r="I367" s="49">
        <f t="shared" si="389"/>
        <v>0</v>
      </c>
      <c r="J367" s="51"/>
      <c r="K367" s="51">
        <v>0</v>
      </c>
      <c r="L367" s="51">
        <v>0</v>
      </c>
      <c r="M367" s="49">
        <f t="shared" si="391"/>
        <v>0</v>
      </c>
      <c r="N367" s="51"/>
      <c r="O367" s="51">
        <v>0</v>
      </c>
      <c r="P367" s="51">
        <v>0</v>
      </c>
      <c r="Q367" s="49">
        <f t="shared" si="393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ref="E368" si="395">SUM(F368:H368)</f>
        <v>49000</v>
      </c>
      <c r="F368" s="79">
        <f>F372</f>
        <v>49000</v>
      </c>
      <c r="G368" s="79">
        <f t="shared" ref="G368:H368" si="396">G372</f>
        <v>0</v>
      </c>
      <c r="H368" s="79">
        <f t="shared" si="396"/>
        <v>0</v>
      </c>
      <c r="I368" s="79">
        <f>SUM(J368:L368)</f>
        <v>49000</v>
      </c>
      <c r="J368" s="79">
        <f>J372</f>
        <v>49000</v>
      </c>
      <c r="K368" s="79">
        <f t="shared" ref="K368:L368" si="397">K372</f>
        <v>0</v>
      </c>
      <c r="L368" s="79">
        <f t="shared" si="397"/>
        <v>0</v>
      </c>
      <c r="M368" s="79">
        <f>SUM(N368:P368)</f>
        <v>49000</v>
      </c>
      <c r="N368" s="79">
        <f>N372</f>
        <v>49000</v>
      </c>
      <c r="O368" s="79">
        <f t="shared" ref="O368:P368" si="398">O372</f>
        <v>0</v>
      </c>
      <c r="P368" s="79">
        <f t="shared" si="398"/>
        <v>0</v>
      </c>
      <c r="Q368" s="79">
        <f>SUM(R368:T368)</f>
        <v>49000</v>
      </c>
      <c r="R368" s="79">
        <f>R372</f>
        <v>49000</v>
      </c>
      <c r="S368" s="79">
        <f t="shared" ref="S368:T368" si="399">S372</f>
        <v>0</v>
      </c>
      <c r="T368" s="79">
        <f t="shared" si="399"/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ref="E369:E371" si="400">SUM(F369:H369)</f>
        <v>0</v>
      </c>
      <c r="F369" s="49">
        <f t="shared" ref="F369:H369" si="401">SUM(F370:F371)</f>
        <v>0</v>
      </c>
      <c r="G369" s="49">
        <f t="shared" si="401"/>
        <v>0</v>
      </c>
      <c r="H369" s="49">
        <f t="shared" si="401"/>
        <v>0</v>
      </c>
      <c r="I369" s="49">
        <f t="shared" ref="I369:I371" si="402">SUM(J369:L369)</f>
        <v>0</v>
      </c>
      <c r="J369" s="49">
        <f t="shared" ref="J369:L369" si="403">SUM(J370:J371)</f>
        <v>0</v>
      </c>
      <c r="K369" s="49">
        <f t="shared" si="403"/>
        <v>0</v>
      </c>
      <c r="L369" s="49">
        <f t="shared" si="403"/>
        <v>0</v>
      </c>
      <c r="M369" s="49">
        <f t="shared" ref="M369:M371" si="404">SUM(N369:P369)</f>
        <v>0</v>
      </c>
      <c r="N369" s="49">
        <f t="shared" ref="N369:P369" si="405">SUM(N370:N371)</f>
        <v>0</v>
      </c>
      <c r="O369" s="49">
        <f t="shared" si="405"/>
        <v>0</v>
      </c>
      <c r="P369" s="49">
        <f t="shared" si="405"/>
        <v>0</v>
      </c>
      <c r="Q369" s="49">
        <f t="shared" ref="Q369:Q371" si="406">SUM(R369:T369)</f>
        <v>0</v>
      </c>
      <c r="R369" s="49">
        <f t="shared" ref="R369:T369" si="407">SUM(R370:R371)</f>
        <v>0</v>
      </c>
      <c r="S369" s="49">
        <f t="shared" si="407"/>
        <v>0</v>
      </c>
      <c r="T369" s="49">
        <f t="shared" si="407"/>
        <v>0</v>
      </c>
    </row>
    <row r="370" spans="1:21" ht="18" x14ac:dyDescent="0.25">
      <c r="B370" s="46"/>
      <c r="C370" s="47"/>
      <c r="D370" s="50" t="s">
        <v>152</v>
      </c>
      <c r="E370" s="51">
        <f t="shared" si="400"/>
        <v>0</v>
      </c>
      <c r="F370" s="51"/>
      <c r="G370" s="51">
        <v>0</v>
      </c>
      <c r="H370" s="51">
        <v>0</v>
      </c>
      <c r="I370" s="51">
        <f t="shared" si="402"/>
        <v>0</v>
      </c>
      <c r="J370" s="51"/>
      <c r="K370" s="51">
        <v>0</v>
      </c>
      <c r="L370" s="51">
        <v>0</v>
      </c>
      <c r="M370" s="51">
        <f t="shared" si="404"/>
        <v>0</v>
      </c>
      <c r="N370" s="51"/>
      <c r="O370" s="51">
        <v>0</v>
      </c>
      <c r="P370" s="51">
        <v>0</v>
      </c>
      <c r="Q370" s="51">
        <f t="shared" si="406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400"/>
        <v>0</v>
      </c>
      <c r="F371" s="51"/>
      <c r="G371" s="51">
        <v>0</v>
      </c>
      <c r="H371" s="51">
        <v>0</v>
      </c>
      <c r="I371" s="49">
        <f t="shared" si="402"/>
        <v>0</v>
      </c>
      <c r="J371" s="51"/>
      <c r="K371" s="51">
        <v>0</v>
      </c>
      <c r="L371" s="51">
        <v>0</v>
      </c>
      <c r="M371" s="49">
        <f t="shared" si="404"/>
        <v>0</v>
      </c>
      <c r="N371" s="51"/>
      <c r="O371" s="51">
        <v>0</v>
      </c>
      <c r="P371" s="51">
        <v>0</v>
      </c>
      <c r="Q371" s="49">
        <f t="shared" si="406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 t="shared" ref="G372:H372" si="408">SUM(G373:G381)</f>
        <v>0</v>
      </c>
      <c r="H372" s="78">
        <f t="shared" si="408"/>
        <v>0</v>
      </c>
      <c r="I372" s="78">
        <f>J372+K372+L372</f>
        <v>49000</v>
      </c>
      <c r="J372" s="78">
        <f t="shared" ref="J372:L372" si="409">SUM(J373:J381)</f>
        <v>49000</v>
      </c>
      <c r="K372" s="78">
        <f t="shared" si="409"/>
        <v>0</v>
      </c>
      <c r="L372" s="78">
        <f t="shared" si="409"/>
        <v>0</v>
      </c>
      <c r="M372" s="78">
        <f>N372+O372+P372</f>
        <v>49000</v>
      </c>
      <c r="N372" s="78">
        <f>SUM(N373:N381)</f>
        <v>49000</v>
      </c>
      <c r="O372" s="78">
        <f t="shared" ref="O372" si="410">SUM(O373:O381)</f>
        <v>0</v>
      </c>
      <c r="P372" s="78">
        <f t="shared" ref="P372" si="411">SUM(P373:P381)</f>
        <v>0</v>
      </c>
      <c r="Q372" s="78">
        <f>R372+S372+T372</f>
        <v>49000</v>
      </c>
      <c r="R372" s="78">
        <f>SUM(R373:R381)</f>
        <v>49000</v>
      </c>
      <c r="S372" s="78">
        <f t="shared" ref="S372" si="412">SUM(S373:S381)</f>
        <v>0</v>
      </c>
      <c r="T372" s="78">
        <f t="shared" ref="T372" si="413"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414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415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416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417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414"/>
        <v>20000</v>
      </c>
      <c r="F374" s="51">
        <v>20000</v>
      </c>
      <c r="G374" s="51">
        <v>0</v>
      </c>
      <c r="H374" s="51">
        <v>0</v>
      </c>
      <c r="I374" s="51">
        <f t="shared" si="415"/>
        <v>20000</v>
      </c>
      <c r="J374" s="51">
        <v>20000</v>
      </c>
      <c r="K374" s="51">
        <v>0</v>
      </c>
      <c r="L374" s="51">
        <v>0</v>
      </c>
      <c r="M374" s="51">
        <f t="shared" si="416"/>
        <v>20000</v>
      </c>
      <c r="N374" s="51">
        <v>20000</v>
      </c>
      <c r="O374" s="51">
        <v>0</v>
      </c>
      <c r="P374" s="51">
        <v>0</v>
      </c>
      <c r="Q374" s="51">
        <f t="shared" si="417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414"/>
        <v>1000</v>
      </c>
      <c r="F375" s="51">
        <v>1000</v>
      </c>
      <c r="G375" s="51">
        <v>0</v>
      </c>
      <c r="H375" s="51">
        <v>0</v>
      </c>
      <c r="I375" s="51">
        <f t="shared" si="415"/>
        <v>1000</v>
      </c>
      <c r="J375" s="51">
        <v>1000</v>
      </c>
      <c r="K375" s="51">
        <v>0</v>
      </c>
      <c r="L375" s="51">
        <v>0</v>
      </c>
      <c r="M375" s="51">
        <f t="shared" si="416"/>
        <v>1000</v>
      </c>
      <c r="N375" s="51">
        <v>1000</v>
      </c>
      <c r="O375" s="51">
        <v>0</v>
      </c>
      <c r="P375" s="51">
        <v>0</v>
      </c>
      <c r="Q375" s="51">
        <f t="shared" si="417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414"/>
        <v>2000</v>
      </c>
      <c r="F376" s="51">
        <v>2000</v>
      </c>
      <c r="G376" s="51">
        <v>0</v>
      </c>
      <c r="H376" s="51">
        <v>0</v>
      </c>
      <c r="I376" s="51">
        <f t="shared" si="415"/>
        <v>2000</v>
      </c>
      <c r="J376" s="51">
        <v>2000</v>
      </c>
      <c r="K376" s="51">
        <v>0</v>
      </c>
      <c r="L376" s="51">
        <v>0</v>
      </c>
      <c r="M376" s="51">
        <f t="shared" si="416"/>
        <v>2000</v>
      </c>
      <c r="N376" s="51">
        <v>2000</v>
      </c>
      <c r="O376" s="51">
        <v>0</v>
      </c>
      <c r="P376" s="51">
        <v>0</v>
      </c>
      <c r="Q376" s="51">
        <f t="shared" si="417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414"/>
        <v>2000</v>
      </c>
      <c r="F377" s="51">
        <v>2000</v>
      </c>
      <c r="G377" s="51">
        <v>0</v>
      </c>
      <c r="H377" s="51">
        <v>0</v>
      </c>
      <c r="I377" s="51">
        <f t="shared" si="415"/>
        <v>2000</v>
      </c>
      <c r="J377" s="51">
        <v>2000</v>
      </c>
      <c r="K377" s="51">
        <v>0</v>
      </c>
      <c r="L377" s="51">
        <v>0</v>
      </c>
      <c r="M377" s="51">
        <f t="shared" si="416"/>
        <v>2000</v>
      </c>
      <c r="N377" s="51">
        <v>2000</v>
      </c>
      <c r="O377" s="51">
        <v>0</v>
      </c>
      <c r="P377" s="51">
        <v>0</v>
      </c>
      <c r="Q377" s="51">
        <f t="shared" si="417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414"/>
        <v>300</v>
      </c>
      <c r="F378" s="51">
        <v>300</v>
      </c>
      <c r="G378" s="51">
        <v>0</v>
      </c>
      <c r="H378" s="51">
        <v>0</v>
      </c>
      <c r="I378" s="51">
        <f t="shared" si="415"/>
        <v>300</v>
      </c>
      <c r="J378" s="51">
        <v>300</v>
      </c>
      <c r="K378" s="51">
        <v>0</v>
      </c>
      <c r="L378" s="51">
        <v>0</v>
      </c>
      <c r="M378" s="51">
        <f t="shared" si="416"/>
        <v>300</v>
      </c>
      <c r="N378" s="51">
        <v>300</v>
      </c>
      <c r="O378" s="51">
        <v>0</v>
      </c>
      <c r="P378" s="51">
        <v>0</v>
      </c>
      <c r="Q378" s="51">
        <f t="shared" si="417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414"/>
        <v>2000</v>
      </c>
      <c r="F379" s="51">
        <v>2000</v>
      </c>
      <c r="G379" s="51">
        <v>0</v>
      </c>
      <c r="H379" s="51">
        <v>0</v>
      </c>
      <c r="I379" s="51">
        <f t="shared" si="415"/>
        <v>2000</v>
      </c>
      <c r="J379" s="51">
        <v>2000</v>
      </c>
      <c r="K379" s="51">
        <v>0</v>
      </c>
      <c r="L379" s="51">
        <v>0</v>
      </c>
      <c r="M379" s="51">
        <f t="shared" si="416"/>
        <v>2000</v>
      </c>
      <c r="N379" s="51">
        <v>2000</v>
      </c>
      <c r="O379" s="51">
        <v>0</v>
      </c>
      <c r="P379" s="51">
        <v>0</v>
      </c>
      <c r="Q379" s="51">
        <f t="shared" si="417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414"/>
        <v>800</v>
      </c>
      <c r="F380" s="51">
        <v>800</v>
      </c>
      <c r="G380" s="51">
        <v>0</v>
      </c>
      <c r="H380" s="51">
        <v>0</v>
      </c>
      <c r="I380" s="51">
        <f t="shared" si="415"/>
        <v>800</v>
      </c>
      <c r="J380" s="51">
        <v>800</v>
      </c>
      <c r="K380" s="51">
        <v>0</v>
      </c>
      <c r="L380" s="51">
        <v>0</v>
      </c>
      <c r="M380" s="51">
        <f t="shared" si="416"/>
        <v>800</v>
      </c>
      <c r="N380" s="51">
        <v>800</v>
      </c>
      <c r="O380" s="51">
        <v>0</v>
      </c>
      <c r="P380" s="51">
        <v>0</v>
      </c>
      <c r="Q380" s="51">
        <f t="shared" si="417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414"/>
        <v>900</v>
      </c>
      <c r="F381" s="51">
        <v>900</v>
      </c>
      <c r="G381" s="51">
        <v>0</v>
      </c>
      <c r="H381" s="51">
        <v>0</v>
      </c>
      <c r="I381" s="51">
        <f t="shared" si="415"/>
        <v>900</v>
      </c>
      <c r="J381" s="51">
        <v>900</v>
      </c>
      <c r="K381" s="51">
        <v>0</v>
      </c>
      <c r="L381" s="51">
        <v>0</v>
      </c>
      <c r="M381" s="51">
        <f t="shared" si="416"/>
        <v>900</v>
      </c>
      <c r="N381" s="51">
        <v>900</v>
      </c>
      <c r="O381" s="51">
        <v>0</v>
      </c>
      <c r="P381" s="51">
        <v>0</v>
      </c>
      <c r="Q381" s="51">
        <f t="shared" si="417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 t="shared" ref="E382" si="418">SUM(F382:H382)</f>
        <v>0</v>
      </c>
      <c r="F382" s="33">
        <v>0</v>
      </c>
      <c r="G382" s="33">
        <f t="shared" ref="G382:H382" si="419">G389</f>
        <v>0</v>
      </c>
      <c r="H382" s="33">
        <f t="shared" si="419"/>
        <v>0</v>
      </c>
      <c r="I382" s="33">
        <f t="shared" ref="I382" si="420">SUM(J382:L382)</f>
        <v>0</v>
      </c>
      <c r="J382" s="33">
        <v>0</v>
      </c>
      <c r="K382" s="33">
        <f t="shared" ref="K382:L382" si="421">K389</f>
        <v>0</v>
      </c>
      <c r="L382" s="33">
        <f t="shared" si="421"/>
        <v>0</v>
      </c>
      <c r="M382" s="33">
        <f t="shared" ref="M382" si="422">SUM(N382:P382)</f>
        <v>0</v>
      </c>
      <c r="N382" s="33">
        <v>0</v>
      </c>
      <c r="O382" s="33">
        <f t="shared" ref="O382:P382" si="423">O389</f>
        <v>0</v>
      </c>
      <c r="P382" s="33">
        <f t="shared" si="423"/>
        <v>0</v>
      </c>
      <c r="Q382" s="33">
        <f t="shared" ref="Q382" si="424">SUM(R382:T382)</f>
        <v>0</v>
      </c>
      <c r="R382" s="33">
        <v>0</v>
      </c>
      <c r="S382" s="33">
        <f t="shared" ref="S382:T382" si="425">S389</f>
        <v>0</v>
      </c>
      <c r="T382" s="33">
        <f t="shared" si="425"/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 t="shared" ref="E383:E385" si="426">SUM(F383:H383)</f>
        <v>0</v>
      </c>
      <c r="F383" s="49">
        <f t="shared" ref="F383:H383" si="427">SUM(F384:F385)</f>
        <v>0</v>
      </c>
      <c r="G383" s="49">
        <f t="shared" si="427"/>
        <v>0</v>
      </c>
      <c r="H383" s="49">
        <f t="shared" si="427"/>
        <v>0</v>
      </c>
      <c r="I383" s="49">
        <f t="shared" ref="I383:I385" si="428">SUM(J383:L383)</f>
        <v>0</v>
      </c>
      <c r="J383" s="49">
        <f t="shared" ref="J383:L383" si="429">SUM(J384:J385)</f>
        <v>0</v>
      </c>
      <c r="K383" s="49">
        <f t="shared" si="429"/>
        <v>0</v>
      </c>
      <c r="L383" s="49">
        <f t="shared" si="429"/>
        <v>0</v>
      </c>
      <c r="M383" s="49">
        <f t="shared" ref="M383:M385" si="430">SUM(N383:P383)</f>
        <v>0</v>
      </c>
      <c r="N383" s="49">
        <f t="shared" ref="N383:P383" si="431">SUM(N384:N385)</f>
        <v>0</v>
      </c>
      <c r="O383" s="49">
        <f t="shared" si="431"/>
        <v>0</v>
      </c>
      <c r="P383" s="49">
        <f t="shared" si="431"/>
        <v>0</v>
      </c>
      <c r="Q383" s="49">
        <f t="shared" ref="Q383:Q385" si="432">SUM(R383:T383)</f>
        <v>0</v>
      </c>
      <c r="R383" s="49">
        <f t="shared" ref="R383:T383" si="433">SUM(R384:R385)</f>
        <v>0</v>
      </c>
      <c r="S383" s="49">
        <f t="shared" si="433"/>
        <v>0</v>
      </c>
      <c r="T383" s="49">
        <f t="shared" si="433"/>
        <v>0</v>
      </c>
    </row>
    <row r="384" spans="1:21" ht="18" hidden="1" x14ac:dyDescent="0.25">
      <c r="B384" s="46"/>
      <c r="C384" s="47"/>
      <c r="D384" s="50" t="s">
        <v>152</v>
      </c>
      <c r="E384" s="51">
        <f t="shared" si="426"/>
        <v>0</v>
      </c>
      <c r="F384" s="51">
        <v>0</v>
      </c>
      <c r="G384" s="51">
        <v>0</v>
      </c>
      <c r="H384" s="51">
        <v>0</v>
      </c>
      <c r="I384" s="51">
        <f t="shared" si="428"/>
        <v>0</v>
      </c>
      <c r="J384" s="51">
        <v>0</v>
      </c>
      <c r="K384" s="51">
        <v>0</v>
      </c>
      <c r="L384" s="51">
        <v>0</v>
      </c>
      <c r="M384" s="51">
        <f t="shared" si="430"/>
        <v>0</v>
      </c>
      <c r="N384" s="51">
        <v>0</v>
      </c>
      <c r="O384" s="51">
        <v>0</v>
      </c>
      <c r="P384" s="51">
        <v>0</v>
      </c>
      <c r="Q384" s="51">
        <f t="shared" si="432"/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 t="shared" si="426"/>
        <v>0</v>
      </c>
      <c r="F385" s="51">
        <v>0</v>
      </c>
      <c r="G385" s="51">
        <v>0</v>
      </c>
      <c r="H385" s="51">
        <v>0</v>
      </c>
      <c r="I385" s="49">
        <f t="shared" si="428"/>
        <v>0</v>
      </c>
      <c r="J385" s="51">
        <v>0</v>
      </c>
      <c r="K385" s="51">
        <v>0</v>
      </c>
      <c r="L385" s="51">
        <v>0</v>
      </c>
      <c r="M385" s="49">
        <f t="shared" si="430"/>
        <v>0</v>
      </c>
      <c r="N385" s="51">
        <v>0</v>
      </c>
      <c r="O385" s="51">
        <v>0</v>
      </c>
      <c r="P385" s="51">
        <v>0</v>
      </c>
      <c r="Q385" s="49">
        <f t="shared" si="432"/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G49"/>
  <sheetViews>
    <sheetView tabSelected="1" view="pageBreakPreview" zoomScale="80" zoomScaleNormal="73" zoomScaleSheetLayoutView="80" workbookViewId="0">
      <pane xSplit="4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R13" sqref="R13"/>
    </sheetView>
  </sheetViews>
  <sheetFormatPr defaultColWidth="9.140625" defaultRowHeight="15" x14ac:dyDescent="0.25"/>
  <cols>
    <col min="1" max="1" width="10.5703125" style="85" customWidth="1"/>
    <col min="2" max="2" width="15.140625" style="2" customWidth="1"/>
    <col min="3" max="3" width="13" style="2" customWidth="1"/>
    <col min="4" max="4" width="55.5703125" style="1" customWidth="1"/>
    <col min="5" max="5" width="16" style="1" hidden="1" customWidth="1"/>
    <col min="6" max="6" width="17" style="1" customWidth="1"/>
    <col min="7" max="8" width="14.85546875" style="1" hidden="1" customWidth="1"/>
    <col min="9" max="9" width="16" style="1" hidden="1" customWidth="1"/>
    <col min="10" max="10" width="17.5703125" style="1" customWidth="1"/>
    <col min="11" max="11" width="14.28515625" style="1" hidden="1" customWidth="1"/>
    <col min="12" max="12" width="14.140625" style="2" hidden="1" customWidth="1"/>
    <col min="13" max="13" width="17.85546875" style="1" hidden="1" customWidth="1"/>
    <col min="14" max="14" width="17.5703125" style="1" customWidth="1"/>
    <col min="15" max="15" width="14.42578125" style="1" hidden="1" customWidth="1"/>
    <col min="16" max="16" width="14.140625" style="2" hidden="1" customWidth="1"/>
    <col min="17" max="17" width="17.85546875" style="1" hidden="1" customWidth="1"/>
    <col min="18" max="18" width="19.42578125" style="1" customWidth="1"/>
    <col min="19" max="19" width="14" style="1" hidden="1" customWidth="1"/>
    <col min="20" max="20" width="14.140625" style="2" hidden="1" customWidth="1"/>
    <col min="21" max="21" width="16" style="6" customWidth="1"/>
    <col min="22" max="22" width="22.28515625" style="96" hidden="1" customWidth="1"/>
    <col min="23" max="23" width="0" style="1" hidden="1" customWidth="1"/>
    <col min="24" max="24" width="10.140625" style="1" hidden="1" customWidth="1"/>
    <col min="25" max="25" width="0" style="1" hidden="1" customWidth="1"/>
    <col min="26" max="26" width="19.42578125" style="1" hidden="1" customWidth="1"/>
    <col min="27" max="27" width="15.140625" style="1" hidden="1" customWidth="1"/>
    <col min="28" max="28" width="0" style="1" hidden="1" customWidth="1"/>
    <col min="29" max="31" width="19.42578125" style="1" customWidth="1"/>
    <col min="32" max="32" width="56.28515625" style="1" customWidth="1"/>
    <col min="33" max="33" width="33.85546875" style="1" customWidth="1"/>
    <col min="34" max="34" width="14.28515625" style="1" bestFit="1" customWidth="1"/>
    <col min="35" max="35" width="22.28515625" style="1" customWidth="1"/>
    <col min="36" max="36" width="15.42578125" style="1" bestFit="1" customWidth="1"/>
    <col min="37" max="16384" width="9.140625" style="1"/>
  </cols>
  <sheetData>
    <row r="2" spans="1:33" ht="18" x14ac:dyDescent="0.25">
      <c r="Q2" s="108"/>
      <c r="R2" s="108"/>
      <c r="U2" s="95"/>
    </row>
    <row r="3" spans="1:33" ht="21" x14ac:dyDescent="0.25">
      <c r="B3" s="109" t="s">
        <v>487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95"/>
    </row>
    <row r="4" spans="1:33" x14ac:dyDescent="0.25">
      <c r="F4" s="3"/>
      <c r="J4" s="3"/>
      <c r="N4" s="3"/>
      <c r="O4" s="3"/>
      <c r="R4" s="3"/>
      <c r="S4" s="3"/>
      <c r="U4" s="103"/>
      <c r="AC4" s="3"/>
      <c r="AD4" s="3"/>
      <c r="AE4" s="3"/>
    </row>
    <row r="5" spans="1:33" ht="18" x14ac:dyDescent="0.25">
      <c r="F5" s="65"/>
      <c r="G5" s="3"/>
      <c r="J5" s="65"/>
      <c r="K5" s="3"/>
      <c r="N5" s="65"/>
      <c r="O5" s="108"/>
      <c r="P5" s="108"/>
      <c r="R5" s="65"/>
      <c r="U5" s="65"/>
      <c r="AC5" s="65"/>
      <c r="AD5" s="65"/>
      <c r="AE5" s="65"/>
    </row>
    <row r="6" spans="1:33" ht="18" customHeight="1" x14ac:dyDescent="0.25">
      <c r="A6" s="110"/>
      <c r="B6" s="111" t="s">
        <v>0</v>
      </c>
      <c r="C6" s="111" t="s">
        <v>1</v>
      </c>
      <c r="D6" s="111" t="s">
        <v>2</v>
      </c>
      <c r="E6" s="118" t="s">
        <v>390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</row>
    <row r="7" spans="1:33" ht="71.25" customHeight="1" x14ac:dyDescent="0.25">
      <c r="A7" s="110"/>
      <c r="B7" s="112"/>
      <c r="C7" s="112"/>
      <c r="D7" s="112"/>
      <c r="E7" s="117" t="s">
        <v>488</v>
      </c>
      <c r="F7" s="117"/>
      <c r="G7" s="117"/>
      <c r="H7" s="117"/>
      <c r="I7" s="117" t="s">
        <v>489</v>
      </c>
      <c r="J7" s="117"/>
      <c r="K7" s="117"/>
      <c r="L7" s="117"/>
      <c r="M7" s="117" t="s">
        <v>493</v>
      </c>
      <c r="N7" s="117"/>
      <c r="O7" s="117"/>
      <c r="P7" s="117"/>
      <c r="Q7" s="117" t="s">
        <v>494</v>
      </c>
      <c r="R7" s="117"/>
      <c r="S7" s="117"/>
      <c r="T7" s="117"/>
      <c r="U7" s="117" t="s">
        <v>491</v>
      </c>
      <c r="V7" s="117" t="e">
        <f>4250000-#REF!</f>
        <v>#REF!</v>
      </c>
      <c r="W7" s="117"/>
      <c r="X7" s="117"/>
      <c r="Y7" s="117"/>
      <c r="Z7" s="117"/>
      <c r="AA7" s="117"/>
      <c r="AB7" s="117"/>
      <c r="AC7" s="106" t="s">
        <v>495</v>
      </c>
      <c r="AD7" s="106" t="s">
        <v>496</v>
      </c>
      <c r="AE7" s="106" t="s">
        <v>497</v>
      </c>
      <c r="AF7" s="36" t="s">
        <v>492</v>
      </c>
      <c r="AG7" s="105"/>
    </row>
    <row r="8" spans="1:33" ht="39.75" customHeight="1" x14ac:dyDescent="0.25">
      <c r="A8" s="110"/>
      <c r="B8" s="113"/>
      <c r="C8" s="113"/>
      <c r="D8" s="113"/>
      <c r="E8" s="14" t="s">
        <v>9</v>
      </c>
      <c r="F8" s="15"/>
      <c r="G8" s="88"/>
      <c r="H8" s="15"/>
      <c r="I8" s="14"/>
      <c r="J8" s="15"/>
      <c r="K8" s="15"/>
      <c r="L8" s="15"/>
      <c r="M8" s="14"/>
      <c r="N8" s="15"/>
      <c r="O8" s="15"/>
      <c r="P8" s="15"/>
      <c r="Q8" s="14"/>
      <c r="R8" s="15"/>
      <c r="S8" s="15"/>
      <c r="T8" s="15"/>
      <c r="U8" s="15"/>
      <c r="V8" s="99" t="e">
        <f>4250000-#REF!</f>
        <v>#REF!</v>
      </c>
      <c r="AC8" s="120">
        <v>100000</v>
      </c>
      <c r="AD8" s="120">
        <v>100000</v>
      </c>
      <c r="AE8" s="120">
        <v>100000</v>
      </c>
      <c r="AF8" s="121" t="s">
        <v>498</v>
      </c>
    </row>
    <row r="9" spans="1:33" ht="57" customHeight="1" x14ac:dyDescent="0.25">
      <c r="A9" s="85" t="s">
        <v>490</v>
      </c>
      <c r="B9" s="16" t="s">
        <v>464</v>
      </c>
      <c r="C9" s="17"/>
      <c r="D9" s="18" t="s">
        <v>447</v>
      </c>
      <c r="E9" s="19">
        <f>E13+E17+E23</f>
        <v>57850</v>
      </c>
      <c r="F9" s="19">
        <f t="shared" ref="F9:S9" si="0">F13+F17+F23</f>
        <v>57850</v>
      </c>
      <c r="G9" s="19">
        <f t="shared" si="0"/>
        <v>0</v>
      </c>
      <c r="H9" s="19">
        <f t="shared" si="0"/>
        <v>0</v>
      </c>
      <c r="I9" s="19">
        <f t="shared" si="0"/>
        <v>65050</v>
      </c>
      <c r="J9" s="19">
        <f>J13+J17+J23+J38+J46</f>
        <v>67932</v>
      </c>
      <c r="K9" s="19">
        <f t="shared" si="0"/>
        <v>0</v>
      </c>
      <c r="L9" s="86">
        <f t="shared" ref="L9:L10" si="1">L13+L17+L23+L38+L42</f>
        <v>0</v>
      </c>
      <c r="M9" s="19">
        <f>N9+O9</f>
        <v>85032</v>
      </c>
      <c r="N9" s="19">
        <f>N13+N17+N23+N38+N46</f>
        <v>85032</v>
      </c>
      <c r="O9" s="19">
        <f>O13+O17+O23+O38+O46</f>
        <v>0</v>
      </c>
      <c r="P9" s="19">
        <f t="shared" si="0"/>
        <v>0</v>
      </c>
      <c r="Q9" s="19">
        <f t="shared" si="0"/>
        <v>62118</v>
      </c>
      <c r="R9" s="19">
        <f>R13+R17+R23+R38+R46</f>
        <v>65000</v>
      </c>
      <c r="S9" s="19">
        <f t="shared" si="0"/>
        <v>0</v>
      </c>
      <c r="T9" s="19">
        <f>T13+T17+T23+T38+T46</f>
        <v>0</v>
      </c>
      <c r="U9" s="19">
        <f>R9-F9</f>
        <v>7150</v>
      </c>
      <c r="V9" s="98">
        <v>65000</v>
      </c>
      <c r="Z9" s="100">
        <v>65000</v>
      </c>
      <c r="AA9" s="102">
        <f>Z9-F9</f>
        <v>7150</v>
      </c>
      <c r="AC9" s="19">
        <f>AC13+AC17+AC23+AC38+AC46</f>
        <v>0</v>
      </c>
      <c r="AD9" s="19">
        <f t="shared" ref="AD9:AE12" si="2">AD13+AD17+AD23+AD38+AD46</f>
        <v>0</v>
      </c>
      <c r="AE9" s="19">
        <f t="shared" si="2"/>
        <v>0</v>
      </c>
      <c r="AF9" s="36"/>
    </row>
    <row r="10" spans="1:33" ht="18" x14ac:dyDescent="0.25">
      <c r="B10" s="41"/>
      <c r="C10" s="42"/>
      <c r="D10" s="43" t="s">
        <v>151</v>
      </c>
      <c r="E10" s="36">
        <f t="shared" ref="E10:S10" si="3">E14+E18+E24</f>
        <v>0</v>
      </c>
      <c r="F10" s="36">
        <f t="shared" si="3"/>
        <v>0</v>
      </c>
      <c r="G10" s="36">
        <f t="shared" si="3"/>
        <v>0</v>
      </c>
      <c r="H10" s="36">
        <f t="shared" si="3"/>
        <v>0</v>
      </c>
      <c r="I10" s="36">
        <f t="shared" si="3"/>
        <v>0</v>
      </c>
      <c r="J10" s="36">
        <f t="shared" si="3"/>
        <v>0</v>
      </c>
      <c r="K10" s="36">
        <f t="shared" si="3"/>
        <v>0</v>
      </c>
      <c r="L10" s="86">
        <f t="shared" si="1"/>
        <v>0</v>
      </c>
      <c r="M10" s="92">
        <f t="shared" ref="M10:M12" si="4">N10+O10</f>
        <v>0</v>
      </c>
      <c r="N10" s="86">
        <f t="shared" ref="N10:O12" si="5">N14+N18+N24+N39+N47</f>
        <v>0</v>
      </c>
      <c r="O10" s="86">
        <f t="shared" si="5"/>
        <v>0</v>
      </c>
      <c r="P10" s="36">
        <f t="shared" si="3"/>
        <v>0</v>
      </c>
      <c r="Q10" s="36">
        <f t="shared" si="3"/>
        <v>0</v>
      </c>
      <c r="R10" s="86">
        <f t="shared" ref="R10" si="6">R14+R18+R24+R39+R47</f>
        <v>0</v>
      </c>
      <c r="S10" s="36">
        <f t="shared" si="3"/>
        <v>0</v>
      </c>
      <c r="T10" s="86">
        <f t="shared" ref="T10" si="7">T14+T18+T24+T39+T47</f>
        <v>0</v>
      </c>
      <c r="U10" s="92"/>
      <c r="V10" s="96">
        <f>V13+V17+V23+V38+V46</f>
        <v>63532</v>
      </c>
      <c r="AC10" s="86">
        <f t="shared" ref="AC10:AC12" si="8">AC14+AC18+AC24+AC39+AC47</f>
        <v>0</v>
      </c>
      <c r="AD10" s="86">
        <f t="shared" si="2"/>
        <v>0</v>
      </c>
      <c r="AE10" s="86">
        <f t="shared" si="2"/>
        <v>0</v>
      </c>
      <c r="AF10" s="36"/>
    </row>
    <row r="11" spans="1:33" ht="18" x14ac:dyDescent="0.25">
      <c r="B11" s="41"/>
      <c r="C11" s="42"/>
      <c r="D11" s="44" t="s">
        <v>335</v>
      </c>
      <c r="E11" s="37">
        <f t="shared" ref="E11:S11" si="9">E15+E19+E25</f>
        <v>0</v>
      </c>
      <c r="F11" s="37">
        <f t="shared" si="9"/>
        <v>0</v>
      </c>
      <c r="G11" s="37">
        <f t="shared" si="9"/>
        <v>0</v>
      </c>
      <c r="H11" s="37">
        <f t="shared" si="9"/>
        <v>0</v>
      </c>
      <c r="I11" s="37">
        <f t="shared" si="9"/>
        <v>0</v>
      </c>
      <c r="J11" s="37">
        <f t="shared" si="9"/>
        <v>0</v>
      </c>
      <c r="K11" s="37">
        <f t="shared" si="9"/>
        <v>0</v>
      </c>
      <c r="L11" s="79">
        <v>0</v>
      </c>
      <c r="M11" s="92">
        <f t="shared" si="4"/>
        <v>0</v>
      </c>
      <c r="N11" s="86">
        <f t="shared" si="5"/>
        <v>0</v>
      </c>
      <c r="O11" s="86">
        <f t="shared" si="5"/>
        <v>0</v>
      </c>
      <c r="P11" s="37">
        <f t="shared" si="9"/>
        <v>0</v>
      </c>
      <c r="Q11" s="37">
        <f t="shared" si="9"/>
        <v>0</v>
      </c>
      <c r="R11" s="86">
        <f t="shared" ref="R11" si="10">R15+R19+R25+R40+R48</f>
        <v>0</v>
      </c>
      <c r="S11" s="37">
        <f t="shared" si="9"/>
        <v>0</v>
      </c>
      <c r="T11" s="86">
        <f t="shared" ref="T11" si="11">T15+T19+T25+T40+T48</f>
        <v>0</v>
      </c>
      <c r="U11" s="92"/>
      <c r="AC11" s="86">
        <f t="shared" si="8"/>
        <v>0</v>
      </c>
      <c r="AD11" s="86">
        <f t="shared" si="2"/>
        <v>0</v>
      </c>
      <c r="AE11" s="86">
        <f t="shared" si="2"/>
        <v>0</v>
      </c>
      <c r="AF11" s="36"/>
    </row>
    <row r="12" spans="1:33" ht="18" x14ac:dyDescent="0.25">
      <c r="B12" s="41"/>
      <c r="C12" s="42"/>
      <c r="D12" s="44" t="s">
        <v>155</v>
      </c>
      <c r="E12" s="36">
        <f t="shared" ref="E12:S12" si="12">E16+E20+E26</f>
        <v>0</v>
      </c>
      <c r="F12" s="36">
        <f t="shared" si="12"/>
        <v>0</v>
      </c>
      <c r="G12" s="36">
        <f t="shared" si="12"/>
        <v>0</v>
      </c>
      <c r="H12" s="36">
        <f t="shared" si="12"/>
        <v>0</v>
      </c>
      <c r="I12" s="36">
        <f t="shared" si="12"/>
        <v>0</v>
      </c>
      <c r="J12" s="36">
        <f t="shared" si="12"/>
        <v>0</v>
      </c>
      <c r="K12" s="36">
        <f t="shared" si="12"/>
        <v>0</v>
      </c>
      <c r="L12" s="49">
        <f t="shared" ref="L12" si="13">SUM(L13:L14)</f>
        <v>0</v>
      </c>
      <c r="M12" s="92">
        <f t="shared" si="4"/>
        <v>0</v>
      </c>
      <c r="N12" s="86">
        <f t="shared" si="5"/>
        <v>0</v>
      </c>
      <c r="O12" s="86">
        <f t="shared" si="5"/>
        <v>0</v>
      </c>
      <c r="P12" s="36">
        <f t="shared" si="12"/>
        <v>0</v>
      </c>
      <c r="Q12" s="36">
        <f t="shared" si="12"/>
        <v>0</v>
      </c>
      <c r="R12" s="86">
        <f t="shared" ref="R12" si="14">R16+R20+R26+R41+R49</f>
        <v>0</v>
      </c>
      <c r="S12" s="36">
        <f t="shared" si="12"/>
        <v>0</v>
      </c>
      <c r="T12" s="86">
        <f t="shared" ref="T12" si="15">T16+T20+T26+T41+T49</f>
        <v>0</v>
      </c>
      <c r="U12" s="92"/>
      <c r="AC12" s="86">
        <f t="shared" si="8"/>
        <v>0</v>
      </c>
      <c r="AD12" s="86">
        <f t="shared" si="2"/>
        <v>0</v>
      </c>
      <c r="AE12" s="86">
        <f t="shared" si="2"/>
        <v>0</v>
      </c>
      <c r="AF12" s="36"/>
    </row>
    <row r="13" spans="1:33" ht="55.5" customHeight="1" x14ac:dyDescent="0.25">
      <c r="A13" s="7"/>
      <c r="B13" s="30" t="s">
        <v>465</v>
      </c>
      <c r="C13" s="31"/>
      <c r="D13" s="53" t="s">
        <v>417</v>
      </c>
      <c r="E13" s="79">
        <f>F13+G13+H13</f>
        <v>650</v>
      </c>
      <c r="F13" s="79">
        <v>650</v>
      </c>
      <c r="G13" s="79">
        <v>0</v>
      </c>
      <c r="H13" s="79">
        <v>0</v>
      </c>
      <c r="I13" s="79">
        <f t="shared" ref="I13:I22" si="16">SUM(J13:L13)</f>
        <v>650</v>
      </c>
      <c r="J13" s="79">
        <v>650</v>
      </c>
      <c r="K13" s="79">
        <v>0</v>
      </c>
      <c r="L13" s="51">
        <v>0</v>
      </c>
      <c r="M13" s="79">
        <f t="shared" ref="M13:M26" si="17">SUM(N13:O13)</f>
        <v>650</v>
      </c>
      <c r="N13" s="79">
        <v>650</v>
      </c>
      <c r="O13" s="79">
        <v>0</v>
      </c>
      <c r="P13" s="79">
        <v>0</v>
      </c>
      <c r="Q13" s="79">
        <f t="shared" ref="Q13:Q22" si="18">SUM(R13:T13)</f>
        <v>650</v>
      </c>
      <c r="R13" s="79">
        <v>650</v>
      </c>
      <c r="S13" s="79">
        <v>0</v>
      </c>
      <c r="T13" s="79">
        <v>0</v>
      </c>
      <c r="U13" s="79">
        <f>R13-F13</f>
        <v>0</v>
      </c>
      <c r="V13" s="97">
        <v>650</v>
      </c>
      <c r="AC13" s="79"/>
      <c r="AD13" s="79"/>
      <c r="AE13" s="79"/>
      <c r="AF13" s="36"/>
    </row>
    <row r="14" spans="1:33" ht="18" x14ac:dyDescent="0.25">
      <c r="B14" s="46"/>
      <c r="C14" s="47"/>
      <c r="D14" s="48" t="s">
        <v>151</v>
      </c>
      <c r="E14" s="49">
        <f t="shared" ref="E14:E22" si="19">SUM(F14:H14)</f>
        <v>0</v>
      </c>
      <c r="F14" s="49">
        <f t="shared" ref="F14:H14" si="20">SUM(F15:F16)</f>
        <v>0</v>
      </c>
      <c r="G14" s="49">
        <f t="shared" si="20"/>
        <v>0</v>
      </c>
      <c r="H14" s="49">
        <f t="shared" si="20"/>
        <v>0</v>
      </c>
      <c r="I14" s="49">
        <f t="shared" si="16"/>
        <v>0</v>
      </c>
      <c r="J14" s="49">
        <f t="shared" ref="J14:K14" si="21">SUM(J15:J16)</f>
        <v>0</v>
      </c>
      <c r="K14" s="49">
        <f t="shared" si="21"/>
        <v>0</v>
      </c>
      <c r="L14" s="51">
        <v>0</v>
      </c>
      <c r="M14" s="49">
        <f t="shared" si="17"/>
        <v>0</v>
      </c>
      <c r="N14" s="49">
        <f t="shared" ref="N14:O14" si="22">SUM(N15:N16)</f>
        <v>0</v>
      </c>
      <c r="O14" s="49">
        <f t="shared" si="22"/>
        <v>0</v>
      </c>
      <c r="P14" s="49">
        <f t="shared" ref="P14" si="23">SUM(P15:P16)</f>
        <v>0</v>
      </c>
      <c r="Q14" s="49">
        <f t="shared" si="18"/>
        <v>0</v>
      </c>
      <c r="R14" s="49">
        <f t="shared" ref="R14" si="24">SUM(R15:R16)</f>
        <v>0</v>
      </c>
      <c r="S14" s="49">
        <f t="shared" ref="S14" si="25">SUM(S15:S16)</f>
        <v>0</v>
      </c>
      <c r="T14" s="49">
        <f t="shared" ref="T14" si="26">SUM(T15:T16)</f>
        <v>0</v>
      </c>
      <c r="U14" s="49"/>
      <c r="Z14" s="101">
        <f>Z9-R9</f>
        <v>0</v>
      </c>
      <c r="AC14" s="49">
        <f t="shared" ref="AC14:AE14" si="27">SUM(AC15:AC16)</f>
        <v>0</v>
      </c>
      <c r="AD14" s="49">
        <f t="shared" si="27"/>
        <v>0</v>
      </c>
      <c r="AE14" s="49">
        <f t="shared" si="27"/>
        <v>0</v>
      </c>
      <c r="AF14" s="36"/>
    </row>
    <row r="15" spans="1:33" ht="18" x14ac:dyDescent="0.25">
      <c r="B15" s="46"/>
      <c r="C15" s="47"/>
      <c r="D15" s="50" t="s">
        <v>335</v>
      </c>
      <c r="E15" s="51">
        <f t="shared" si="19"/>
        <v>0</v>
      </c>
      <c r="F15" s="51">
        <v>0</v>
      </c>
      <c r="G15" s="51">
        <v>0</v>
      </c>
      <c r="H15" s="51">
        <v>0</v>
      </c>
      <c r="I15" s="51">
        <f t="shared" si="16"/>
        <v>0</v>
      </c>
      <c r="J15" s="51">
        <v>0</v>
      </c>
      <c r="K15" s="51">
        <v>0</v>
      </c>
      <c r="L15" s="79">
        <f t="shared" ref="L15" si="28">L19</f>
        <v>0</v>
      </c>
      <c r="M15" s="49">
        <f t="shared" si="17"/>
        <v>0</v>
      </c>
      <c r="N15" s="51">
        <v>0</v>
      </c>
      <c r="O15" s="51">
        <v>0</v>
      </c>
      <c r="P15" s="51">
        <v>0</v>
      </c>
      <c r="Q15" s="51">
        <f t="shared" si="18"/>
        <v>0</v>
      </c>
      <c r="R15" s="51">
        <v>0</v>
      </c>
      <c r="S15" s="51">
        <v>0</v>
      </c>
      <c r="T15" s="51">
        <v>0</v>
      </c>
      <c r="U15" s="49"/>
      <c r="AC15" s="51">
        <v>0</v>
      </c>
      <c r="AD15" s="51">
        <v>0</v>
      </c>
      <c r="AE15" s="51">
        <v>0</v>
      </c>
      <c r="AF15" s="36"/>
    </row>
    <row r="16" spans="1:33" ht="18" x14ac:dyDescent="0.25">
      <c r="B16" s="46"/>
      <c r="C16" s="47"/>
      <c r="D16" s="50" t="s">
        <v>155</v>
      </c>
      <c r="E16" s="49">
        <f t="shared" si="19"/>
        <v>0</v>
      </c>
      <c r="F16" s="51">
        <v>0</v>
      </c>
      <c r="G16" s="51">
        <v>0</v>
      </c>
      <c r="H16" s="51">
        <v>0</v>
      </c>
      <c r="I16" s="49">
        <f t="shared" si="16"/>
        <v>0</v>
      </c>
      <c r="J16" s="51">
        <v>0</v>
      </c>
      <c r="K16" s="51">
        <v>0</v>
      </c>
      <c r="L16" s="49">
        <f t="shared" ref="L16" si="29">SUM(L17:L18)</f>
        <v>0</v>
      </c>
      <c r="M16" s="49">
        <f t="shared" si="17"/>
        <v>0</v>
      </c>
      <c r="N16" s="51">
        <v>0</v>
      </c>
      <c r="O16" s="51">
        <v>0</v>
      </c>
      <c r="P16" s="51">
        <v>0</v>
      </c>
      <c r="Q16" s="49">
        <f t="shared" si="18"/>
        <v>0</v>
      </c>
      <c r="R16" s="51">
        <v>0</v>
      </c>
      <c r="S16" s="51">
        <v>0</v>
      </c>
      <c r="T16" s="51">
        <v>0</v>
      </c>
      <c r="U16" s="49"/>
      <c r="AC16" s="51">
        <v>0</v>
      </c>
      <c r="AD16" s="51">
        <v>0</v>
      </c>
      <c r="AE16" s="51">
        <v>0</v>
      </c>
      <c r="AF16" s="36"/>
    </row>
    <row r="17" spans="1:32" ht="18" x14ac:dyDescent="0.25">
      <c r="A17" s="7"/>
      <c r="B17" s="30" t="s">
        <v>466</v>
      </c>
      <c r="C17" s="31"/>
      <c r="D17" s="53" t="s">
        <v>435</v>
      </c>
      <c r="E17" s="79">
        <f t="shared" si="19"/>
        <v>4500</v>
      </c>
      <c r="F17" s="79">
        <f>F21</f>
        <v>4500</v>
      </c>
      <c r="G17" s="79">
        <f t="shared" ref="G17:H17" si="30">G21</f>
        <v>0</v>
      </c>
      <c r="H17" s="79">
        <f t="shared" si="30"/>
        <v>0</v>
      </c>
      <c r="I17" s="79">
        <f t="shared" si="16"/>
        <v>5400</v>
      </c>
      <c r="J17" s="79">
        <f>J21</f>
        <v>5400</v>
      </c>
      <c r="K17" s="79">
        <f t="shared" ref="K17" si="31">K21</f>
        <v>0</v>
      </c>
      <c r="L17" s="51">
        <v>0</v>
      </c>
      <c r="M17" s="79">
        <f t="shared" si="17"/>
        <v>7000</v>
      </c>
      <c r="N17" s="79">
        <f>N21</f>
        <v>7000</v>
      </c>
      <c r="O17" s="79">
        <f t="shared" ref="O17" si="32">O21</f>
        <v>0</v>
      </c>
      <c r="P17" s="79">
        <f t="shared" ref="P17" si="33">P21</f>
        <v>0</v>
      </c>
      <c r="Q17" s="79">
        <f t="shared" si="18"/>
        <v>5000</v>
      </c>
      <c r="R17" s="79">
        <f>R21</f>
        <v>5000</v>
      </c>
      <c r="S17" s="79">
        <f t="shared" ref="S17:T17" si="34">S21</f>
        <v>0</v>
      </c>
      <c r="T17" s="79">
        <f t="shared" si="34"/>
        <v>0</v>
      </c>
      <c r="U17" s="79">
        <f>R17-F17</f>
        <v>500</v>
      </c>
      <c r="V17" s="97">
        <v>5000</v>
      </c>
      <c r="AC17" s="79">
        <f>AC21</f>
        <v>0</v>
      </c>
      <c r="AD17" s="79">
        <f t="shared" ref="AD17:AE17" si="35">AD21</f>
        <v>0</v>
      </c>
      <c r="AE17" s="79">
        <f t="shared" si="35"/>
        <v>0</v>
      </c>
      <c r="AF17" s="36"/>
    </row>
    <row r="18" spans="1:32" ht="18" x14ac:dyDescent="0.25">
      <c r="B18" s="46"/>
      <c r="C18" s="47"/>
      <c r="D18" s="48" t="s">
        <v>151</v>
      </c>
      <c r="E18" s="49">
        <f t="shared" si="19"/>
        <v>0</v>
      </c>
      <c r="F18" s="49">
        <f t="shared" ref="F18:H18" si="36">SUM(F19:F20)</f>
        <v>0</v>
      </c>
      <c r="G18" s="49">
        <f t="shared" si="36"/>
        <v>0</v>
      </c>
      <c r="H18" s="49">
        <f t="shared" si="36"/>
        <v>0</v>
      </c>
      <c r="I18" s="49">
        <f t="shared" si="16"/>
        <v>0</v>
      </c>
      <c r="J18" s="49">
        <f t="shared" ref="J18:K18" si="37">SUM(J19:J20)</f>
        <v>0</v>
      </c>
      <c r="K18" s="49">
        <f t="shared" si="37"/>
        <v>0</v>
      </c>
      <c r="L18" s="51">
        <v>0</v>
      </c>
      <c r="M18" s="49">
        <f t="shared" si="17"/>
        <v>0</v>
      </c>
      <c r="N18" s="49">
        <f t="shared" ref="N18:O18" si="38">SUM(N19:N20)</f>
        <v>0</v>
      </c>
      <c r="O18" s="49">
        <f t="shared" si="38"/>
        <v>0</v>
      </c>
      <c r="P18" s="49">
        <f t="shared" ref="P18" si="39">SUM(P19:P20)</f>
        <v>0</v>
      </c>
      <c r="Q18" s="49">
        <f t="shared" si="18"/>
        <v>0</v>
      </c>
      <c r="R18" s="49">
        <f t="shared" ref="R18" si="40">SUM(R19:R20)</f>
        <v>0</v>
      </c>
      <c r="S18" s="49">
        <f t="shared" ref="S18" si="41">SUM(S19:S20)</f>
        <v>0</v>
      </c>
      <c r="T18" s="49">
        <f t="shared" ref="T18" si="42">SUM(T19:T20)</f>
        <v>0</v>
      </c>
      <c r="U18" s="49"/>
      <c r="AC18" s="49">
        <f t="shared" ref="AC18:AE18" si="43">SUM(AC19:AC20)</f>
        <v>0</v>
      </c>
      <c r="AD18" s="49">
        <f t="shared" si="43"/>
        <v>0</v>
      </c>
      <c r="AE18" s="49">
        <f t="shared" si="43"/>
        <v>0</v>
      </c>
      <c r="AF18" s="36"/>
    </row>
    <row r="19" spans="1:32" ht="18" x14ac:dyDescent="0.25">
      <c r="B19" s="46"/>
      <c r="C19" s="47"/>
      <c r="D19" s="50" t="s">
        <v>152</v>
      </c>
      <c r="E19" s="51">
        <f t="shared" si="19"/>
        <v>0</v>
      </c>
      <c r="F19" s="51">
        <v>0</v>
      </c>
      <c r="G19" s="51">
        <v>0</v>
      </c>
      <c r="H19" s="51">
        <v>0</v>
      </c>
      <c r="I19" s="51">
        <f t="shared" si="16"/>
        <v>0</v>
      </c>
      <c r="J19" s="51">
        <v>0</v>
      </c>
      <c r="K19" s="51">
        <v>0</v>
      </c>
      <c r="L19" s="51">
        <v>0</v>
      </c>
      <c r="M19" s="49">
        <f t="shared" si="17"/>
        <v>0</v>
      </c>
      <c r="N19" s="51">
        <v>0</v>
      </c>
      <c r="O19" s="51">
        <v>0</v>
      </c>
      <c r="P19" s="51">
        <v>0</v>
      </c>
      <c r="Q19" s="51">
        <f t="shared" si="18"/>
        <v>0</v>
      </c>
      <c r="R19" s="51">
        <v>0</v>
      </c>
      <c r="S19" s="51">
        <v>0</v>
      </c>
      <c r="T19" s="51">
        <v>0</v>
      </c>
      <c r="U19" s="49"/>
      <c r="AC19" s="51">
        <v>0</v>
      </c>
      <c r="AD19" s="51">
        <v>0</v>
      </c>
      <c r="AE19" s="51">
        <v>0</v>
      </c>
      <c r="AF19" s="36"/>
    </row>
    <row r="20" spans="1:32" ht="18" x14ac:dyDescent="0.25">
      <c r="B20" s="46"/>
      <c r="C20" s="47"/>
      <c r="D20" s="50" t="s">
        <v>153</v>
      </c>
      <c r="E20" s="49">
        <f t="shared" si="19"/>
        <v>0</v>
      </c>
      <c r="F20" s="51">
        <v>0</v>
      </c>
      <c r="G20" s="51">
        <v>0</v>
      </c>
      <c r="H20" s="51">
        <v>0</v>
      </c>
      <c r="I20" s="49">
        <f t="shared" si="16"/>
        <v>0</v>
      </c>
      <c r="J20" s="51">
        <v>0</v>
      </c>
      <c r="K20" s="51">
        <v>0</v>
      </c>
      <c r="L20" s="51">
        <v>0</v>
      </c>
      <c r="M20" s="49">
        <f t="shared" si="17"/>
        <v>0</v>
      </c>
      <c r="N20" s="51">
        <v>0</v>
      </c>
      <c r="O20" s="51">
        <v>0</v>
      </c>
      <c r="P20" s="51">
        <v>0</v>
      </c>
      <c r="Q20" s="49">
        <f t="shared" si="18"/>
        <v>0</v>
      </c>
      <c r="R20" s="51">
        <v>0</v>
      </c>
      <c r="S20" s="51">
        <v>0</v>
      </c>
      <c r="T20" s="51">
        <v>0</v>
      </c>
      <c r="U20" s="49"/>
      <c r="AC20" s="51">
        <v>0</v>
      </c>
      <c r="AD20" s="51">
        <v>0</v>
      </c>
      <c r="AE20" s="51">
        <v>0</v>
      </c>
      <c r="AF20" s="36"/>
    </row>
    <row r="21" spans="1:32" ht="36" x14ac:dyDescent="0.25">
      <c r="A21" s="87"/>
      <c r="B21" s="46"/>
      <c r="C21" s="60" t="s">
        <v>479</v>
      </c>
      <c r="D21" s="50" t="s">
        <v>478</v>
      </c>
      <c r="E21" s="49">
        <f t="shared" si="19"/>
        <v>4500</v>
      </c>
      <c r="F21" s="51">
        <v>4500</v>
      </c>
      <c r="G21" s="51">
        <v>0</v>
      </c>
      <c r="H21" s="51">
        <v>0</v>
      </c>
      <c r="I21" s="49">
        <f t="shared" si="16"/>
        <v>5400</v>
      </c>
      <c r="J21" s="51">
        <v>5400</v>
      </c>
      <c r="K21" s="51">
        <v>0</v>
      </c>
      <c r="L21" s="79">
        <f t="shared" ref="L21" si="44">L25</f>
        <v>0</v>
      </c>
      <c r="M21" s="49">
        <f t="shared" si="17"/>
        <v>7000</v>
      </c>
      <c r="N21" s="51">
        <v>7000</v>
      </c>
      <c r="O21" s="51">
        <v>0</v>
      </c>
      <c r="P21" s="51">
        <v>0</v>
      </c>
      <c r="Q21" s="49">
        <f t="shared" si="18"/>
        <v>5000</v>
      </c>
      <c r="R21" s="51">
        <v>5000</v>
      </c>
      <c r="S21" s="51">
        <v>0</v>
      </c>
      <c r="T21" s="51">
        <v>0</v>
      </c>
      <c r="U21" s="49"/>
      <c r="AC21" s="51"/>
      <c r="AD21" s="51"/>
      <c r="AE21" s="51"/>
      <c r="AF21" s="36"/>
    </row>
    <row r="22" spans="1:32" ht="30" x14ac:dyDescent="0.25">
      <c r="A22" s="87"/>
      <c r="B22" s="46"/>
      <c r="C22" s="47"/>
      <c r="D22" s="89" t="s">
        <v>480</v>
      </c>
      <c r="E22" s="90">
        <f t="shared" si="19"/>
        <v>2250</v>
      </c>
      <c r="F22" s="91">
        <v>2250</v>
      </c>
      <c r="G22" s="91">
        <v>0</v>
      </c>
      <c r="H22" s="91">
        <v>0</v>
      </c>
      <c r="I22" s="90">
        <f t="shared" si="16"/>
        <v>2250</v>
      </c>
      <c r="J22" s="91">
        <v>2250</v>
      </c>
      <c r="K22" s="51">
        <v>0</v>
      </c>
      <c r="L22" s="49">
        <f t="shared" ref="L22" si="45">SUM(L23:L24)</f>
        <v>0</v>
      </c>
      <c r="M22" s="90">
        <f t="shared" si="17"/>
        <v>2250</v>
      </c>
      <c r="N22" s="91">
        <v>2250</v>
      </c>
      <c r="O22" s="51">
        <v>0</v>
      </c>
      <c r="P22" s="51">
        <v>0</v>
      </c>
      <c r="Q22" s="49">
        <f t="shared" si="18"/>
        <v>2250</v>
      </c>
      <c r="R22" s="91">
        <v>2250</v>
      </c>
      <c r="S22" s="51">
        <v>0</v>
      </c>
      <c r="T22" s="51">
        <v>0</v>
      </c>
      <c r="U22" s="90"/>
      <c r="AC22" s="91"/>
      <c r="AD22" s="91"/>
      <c r="AE22" s="91"/>
      <c r="AF22" s="36"/>
    </row>
    <row r="23" spans="1:32" ht="68.25" customHeight="1" x14ac:dyDescent="0.25">
      <c r="A23" s="7"/>
      <c r="B23" s="30" t="s">
        <v>467</v>
      </c>
      <c r="C23" s="31"/>
      <c r="D23" s="83" t="s">
        <v>462</v>
      </c>
      <c r="E23" s="92">
        <f t="shared" ref="E23:E26" si="46">SUM(F23:H23)</f>
        <v>52700</v>
      </c>
      <c r="F23" s="79">
        <f>F27</f>
        <v>52700</v>
      </c>
      <c r="G23" s="92">
        <f t="shared" ref="G23:H23" si="47">G27</f>
        <v>0</v>
      </c>
      <c r="H23" s="92">
        <f t="shared" si="47"/>
        <v>0</v>
      </c>
      <c r="I23" s="92">
        <f>SUM(J23:L23)</f>
        <v>59000</v>
      </c>
      <c r="J23" s="79">
        <f>J27</f>
        <v>59000</v>
      </c>
      <c r="K23" s="92">
        <f t="shared" ref="K23" si="48">K27</f>
        <v>0</v>
      </c>
      <c r="L23" s="51">
        <v>0</v>
      </c>
      <c r="M23" s="79">
        <f t="shared" si="17"/>
        <v>74500</v>
      </c>
      <c r="N23" s="104">
        <f>N27</f>
        <v>74500</v>
      </c>
      <c r="O23" s="79">
        <f t="shared" ref="O23" si="49">O27</f>
        <v>0</v>
      </c>
      <c r="P23" s="92">
        <f t="shared" ref="P23" si="50">P27</f>
        <v>0</v>
      </c>
      <c r="Q23" s="92">
        <f>SUM(R23:T23)</f>
        <v>56468</v>
      </c>
      <c r="R23" s="79">
        <f>R27</f>
        <v>56468</v>
      </c>
      <c r="S23" s="92">
        <f t="shared" ref="S23:T23" si="51">S27</f>
        <v>0</v>
      </c>
      <c r="T23" s="79">
        <f t="shared" si="51"/>
        <v>0</v>
      </c>
      <c r="U23" s="79">
        <f>R23-F23</f>
        <v>3768</v>
      </c>
      <c r="V23" s="97">
        <v>55000</v>
      </c>
      <c r="AC23" s="79">
        <f>AC27</f>
        <v>0</v>
      </c>
      <c r="AD23" s="79">
        <f t="shared" ref="AD23:AE23" si="52">AD27</f>
        <v>0</v>
      </c>
      <c r="AE23" s="79">
        <f t="shared" si="52"/>
        <v>0</v>
      </c>
      <c r="AF23" s="36"/>
    </row>
    <row r="24" spans="1:32" ht="18" x14ac:dyDescent="0.25">
      <c r="B24" s="46"/>
      <c r="C24" s="47"/>
      <c r="D24" s="48" t="s">
        <v>151</v>
      </c>
      <c r="E24" s="49">
        <f t="shared" si="46"/>
        <v>0</v>
      </c>
      <c r="F24" s="49">
        <f t="shared" ref="F24:H24" si="53">SUM(F25:F26)</f>
        <v>0</v>
      </c>
      <c r="G24" s="49">
        <f t="shared" si="53"/>
        <v>0</v>
      </c>
      <c r="H24" s="49">
        <f t="shared" si="53"/>
        <v>0</v>
      </c>
      <c r="I24" s="49">
        <f t="shared" ref="I24:I26" si="54">SUM(J24:L24)</f>
        <v>0</v>
      </c>
      <c r="J24" s="49">
        <f t="shared" ref="J24:K24" si="55">SUM(J25:J26)</f>
        <v>0</v>
      </c>
      <c r="K24" s="49">
        <f t="shared" si="55"/>
        <v>0</v>
      </c>
      <c r="L24" s="51">
        <v>0</v>
      </c>
      <c r="M24" s="49">
        <f t="shared" si="17"/>
        <v>0</v>
      </c>
      <c r="N24" s="49">
        <f t="shared" ref="N24:O24" si="56">SUM(N25:N26)</f>
        <v>0</v>
      </c>
      <c r="O24" s="49">
        <f t="shared" si="56"/>
        <v>0</v>
      </c>
      <c r="P24" s="49">
        <f t="shared" ref="P24" si="57">SUM(P25:P26)</f>
        <v>0</v>
      </c>
      <c r="Q24" s="49">
        <f t="shared" ref="Q24:Q26" si="58">SUM(R24:T24)</f>
        <v>0</v>
      </c>
      <c r="R24" s="49">
        <f t="shared" ref="R24" si="59">SUM(R25:R26)</f>
        <v>0</v>
      </c>
      <c r="S24" s="49">
        <f t="shared" ref="S24" si="60">SUM(S25:S26)</f>
        <v>0</v>
      </c>
      <c r="T24" s="49">
        <f t="shared" ref="T24" si="61">SUM(T25:T26)</f>
        <v>0</v>
      </c>
      <c r="U24" s="49"/>
      <c r="AC24" s="49">
        <f t="shared" ref="AC24:AE24" si="62">SUM(AC25:AC26)</f>
        <v>0</v>
      </c>
      <c r="AD24" s="49">
        <f t="shared" si="62"/>
        <v>0</v>
      </c>
      <c r="AE24" s="49">
        <f t="shared" si="62"/>
        <v>0</v>
      </c>
      <c r="AF24" s="36"/>
    </row>
    <row r="25" spans="1:32" ht="18" x14ac:dyDescent="0.25">
      <c r="B25" s="46"/>
      <c r="C25" s="47"/>
      <c r="D25" s="50" t="s">
        <v>152</v>
      </c>
      <c r="E25" s="51">
        <f t="shared" si="46"/>
        <v>0</v>
      </c>
      <c r="F25" s="51">
        <v>0</v>
      </c>
      <c r="G25" s="51">
        <v>0</v>
      </c>
      <c r="H25" s="51">
        <v>0</v>
      </c>
      <c r="I25" s="51">
        <f t="shared" si="54"/>
        <v>0</v>
      </c>
      <c r="J25" s="51">
        <v>0</v>
      </c>
      <c r="K25" s="51">
        <v>0</v>
      </c>
      <c r="L25" s="78">
        <f t="shared" ref="L25" si="63">SUM(L27:L35)</f>
        <v>0</v>
      </c>
      <c r="M25" s="49">
        <f t="shared" si="17"/>
        <v>0</v>
      </c>
      <c r="N25" s="51">
        <v>0</v>
      </c>
      <c r="O25" s="51">
        <v>0</v>
      </c>
      <c r="P25" s="51">
        <v>0</v>
      </c>
      <c r="Q25" s="51">
        <f t="shared" si="58"/>
        <v>0</v>
      </c>
      <c r="R25" s="51">
        <v>0</v>
      </c>
      <c r="S25" s="51">
        <v>0</v>
      </c>
      <c r="T25" s="51">
        <v>0</v>
      </c>
      <c r="U25" s="49"/>
      <c r="AC25" s="51">
        <v>0</v>
      </c>
      <c r="AD25" s="51">
        <v>0</v>
      </c>
      <c r="AE25" s="51">
        <v>0</v>
      </c>
      <c r="AF25" s="36"/>
    </row>
    <row r="26" spans="1:32" ht="18" x14ac:dyDescent="0.25">
      <c r="B26" s="46"/>
      <c r="C26" s="47"/>
      <c r="D26" s="50" t="s">
        <v>153</v>
      </c>
      <c r="E26" s="49">
        <f t="shared" si="46"/>
        <v>0</v>
      </c>
      <c r="F26" s="51">
        <v>0</v>
      </c>
      <c r="G26" s="51">
        <v>0</v>
      </c>
      <c r="H26" s="51">
        <v>0</v>
      </c>
      <c r="I26" s="49">
        <f t="shared" si="54"/>
        <v>0</v>
      </c>
      <c r="J26" s="51">
        <v>0</v>
      </c>
      <c r="K26" s="51">
        <v>0</v>
      </c>
      <c r="L26" s="51">
        <v>0</v>
      </c>
      <c r="M26" s="49">
        <f t="shared" si="17"/>
        <v>0</v>
      </c>
      <c r="N26" s="51">
        <v>0</v>
      </c>
      <c r="O26" s="51">
        <v>0</v>
      </c>
      <c r="P26" s="51">
        <v>0</v>
      </c>
      <c r="Q26" s="49">
        <f t="shared" si="58"/>
        <v>0</v>
      </c>
      <c r="R26" s="51">
        <v>0</v>
      </c>
      <c r="S26" s="51">
        <v>0</v>
      </c>
      <c r="T26" s="51">
        <v>0</v>
      </c>
      <c r="U26" s="49"/>
      <c r="AC26" s="51">
        <v>0</v>
      </c>
      <c r="AD26" s="51">
        <v>0</v>
      </c>
      <c r="AE26" s="51">
        <v>0</v>
      </c>
      <c r="AF26" s="36"/>
    </row>
    <row r="27" spans="1:32" ht="54" x14ac:dyDescent="0.25">
      <c r="B27" s="46"/>
      <c r="C27" s="60" t="s">
        <v>468</v>
      </c>
      <c r="D27" s="50" t="s">
        <v>451</v>
      </c>
      <c r="E27" s="78">
        <f>F27+G27+H27</f>
        <v>52700</v>
      </c>
      <c r="F27" s="78">
        <f>SUM(F29:F37)</f>
        <v>52700</v>
      </c>
      <c r="G27" s="78">
        <f t="shared" ref="G27:H27" si="64">SUM(G29:G37)</f>
        <v>0</v>
      </c>
      <c r="H27" s="78">
        <f t="shared" si="64"/>
        <v>0</v>
      </c>
      <c r="I27" s="78">
        <f>J27+K27+L27</f>
        <v>59000</v>
      </c>
      <c r="J27" s="78">
        <f t="shared" ref="J27:K27" si="65">SUM(J29:J37)</f>
        <v>59000</v>
      </c>
      <c r="K27" s="78">
        <f t="shared" si="65"/>
        <v>0</v>
      </c>
      <c r="L27" s="51">
        <v>0</v>
      </c>
      <c r="M27" s="78">
        <f>N27+O27</f>
        <v>74500</v>
      </c>
      <c r="N27" s="78">
        <f t="shared" ref="N27:O27" si="66">SUM(N29:N37)</f>
        <v>74500</v>
      </c>
      <c r="O27" s="78">
        <f t="shared" si="66"/>
        <v>0</v>
      </c>
      <c r="P27" s="78">
        <f t="shared" ref="P27" si="67">SUM(P29:P37)</f>
        <v>0</v>
      </c>
      <c r="Q27" s="78">
        <f>R27+S27+T27</f>
        <v>56468</v>
      </c>
      <c r="R27" s="78">
        <f t="shared" ref="R27" si="68">SUM(R29:R37)</f>
        <v>56468</v>
      </c>
      <c r="S27" s="78">
        <f t="shared" ref="S27" si="69">SUM(S29:S37)</f>
        <v>0</v>
      </c>
      <c r="T27" s="78">
        <f t="shared" ref="T27" si="70">SUM(T29:T37)</f>
        <v>0</v>
      </c>
      <c r="U27" s="78"/>
      <c r="AC27" s="78">
        <f t="shared" ref="AC27:AE27" si="71">SUM(AC29:AC37)</f>
        <v>0</v>
      </c>
      <c r="AD27" s="78">
        <f t="shared" si="71"/>
        <v>0</v>
      </c>
      <c r="AE27" s="78">
        <f t="shared" si="71"/>
        <v>0</v>
      </c>
      <c r="AF27" s="36"/>
    </row>
    <row r="28" spans="1:32" ht="30" x14ac:dyDescent="0.25">
      <c r="A28" s="87"/>
      <c r="B28" s="46"/>
      <c r="C28" s="34"/>
      <c r="D28" s="89" t="s">
        <v>481</v>
      </c>
      <c r="E28" s="93">
        <f>F28+G28+H28</f>
        <v>4200</v>
      </c>
      <c r="F28" s="94">
        <v>4200</v>
      </c>
      <c r="G28" s="91">
        <v>0</v>
      </c>
      <c r="H28" s="91">
        <v>0</v>
      </c>
      <c r="I28" s="93">
        <f>J28+K28+L28</f>
        <v>4200</v>
      </c>
      <c r="J28" s="94">
        <v>4200</v>
      </c>
      <c r="K28" s="51">
        <v>0</v>
      </c>
      <c r="L28" s="51">
        <v>0</v>
      </c>
      <c r="M28" s="78">
        <f t="shared" ref="M28:M37" si="72">N28+O28</f>
        <v>4200</v>
      </c>
      <c r="N28" s="94">
        <v>4200</v>
      </c>
      <c r="O28" s="51">
        <v>0</v>
      </c>
      <c r="P28" s="51">
        <v>0</v>
      </c>
      <c r="Q28" s="78">
        <f>R28+S28+T28</f>
        <v>4200</v>
      </c>
      <c r="R28" s="94">
        <v>4200</v>
      </c>
      <c r="S28" s="51">
        <v>0</v>
      </c>
      <c r="T28" s="51">
        <v>0</v>
      </c>
      <c r="U28" s="93"/>
      <c r="AC28" s="94"/>
      <c r="AD28" s="94"/>
      <c r="AE28" s="94"/>
      <c r="AF28" s="36"/>
    </row>
    <row r="29" spans="1:32" ht="54" x14ac:dyDescent="0.25">
      <c r="B29" s="46"/>
      <c r="C29" s="60" t="s">
        <v>469</v>
      </c>
      <c r="D29" s="50" t="s">
        <v>419</v>
      </c>
      <c r="E29" s="51">
        <f t="shared" ref="E29:E37" si="73">F29+G29+H29</f>
        <v>2000</v>
      </c>
      <c r="F29" s="51">
        <v>2000</v>
      </c>
      <c r="G29" s="51">
        <v>0</v>
      </c>
      <c r="H29" s="51">
        <v>0</v>
      </c>
      <c r="I29" s="51">
        <f t="shared" ref="I29:I37" si="74">J29+K29+L29</f>
        <v>2000</v>
      </c>
      <c r="J29" s="51">
        <v>2000</v>
      </c>
      <c r="K29" s="51">
        <v>0</v>
      </c>
      <c r="L29" s="51">
        <v>0</v>
      </c>
      <c r="M29" s="78">
        <f t="shared" si="72"/>
        <v>2000</v>
      </c>
      <c r="N29" s="51">
        <v>2000</v>
      </c>
      <c r="O29" s="51">
        <v>0</v>
      </c>
      <c r="P29" s="51">
        <v>0</v>
      </c>
      <c r="Q29" s="51">
        <f t="shared" ref="Q29:Q37" si="75">R29+S29+T29</f>
        <v>2000</v>
      </c>
      <c r="R29" s="51">
        <v>2000</v>
      </c>
      <c r="S29" s="51">
        <v>0</v>
      </c>
      <c r="T29" s="51">
        <v>0</v>
      </c>
      <c r="U29" s="49"/>
      <c r="AC29" s="51"/>
      <c r="AD29" s="51"/>
      <c r="AE29" s="51"/>
      <c r="AF29" s="36"/>
    </row>
    <row r="30" spans="1:32" ht="36" x14ac:dyDescent="0.25">
      <c r="B30" s="46"/>
      <c r="C30" s="60" t="s">
        <v>470</v>
      </c>
      <c r="D30" s="50" t="s">
        <v>420</v>
      </c>
      <c r="E30" s="51">
        <f t="shared" si="73"/>
        <v>29000</v>
      </c>
      <c r="F30" s="51">
        <v>29000</v>
      </c>
      <c r="G30" s="51">
        <v>0</v>
      </c>
      <c r="H30" s="51">
        <v>0</v>
      </c>
      <c r="I30" s="51">
        <f t="shared" si="74"/>
        <v>34000</v>
      </c>
      <c r="J30" s="51">
        <v>34000</v>
      </c>
      <c r="K30" s="51">
        <v>0</v>
      </c>
      <c r="L30" s="51">
        <v>0</v>
      </c>
      <c r="M30" s="78">
        <f t="shared" si="72"/>
        <v>40000</v>
      </c>
      <c r="N30" s="51">
        <v>40000</v>
      </c>
      <c r="O30" s="51">
        <v>0</v>
      </c>
      <c r="P30" s="51">
        <v>0</v>
      </c>
      <c r="Q30" s="51">
        <f t="shared" si="75"/>
        <v>31468</v>
      </c>
      <c r="R30" s="51">
        <v>31468</v>
      </c>
      <c r="S30" s="51">
        <v>0</v>
      </c>
      <c r="T30" s="51">
        <v>0</v>
      </c>
      <c r="U30" s="49"/>
      <c r="AC30" s="51"/>
      <c r="AD30" s="51"/>
      <c r="AE30" s="51"/>
      <c r="AF30" s="36"/>
    </row>
    <row r="31" spans="1:32" ht="54" x14ac:dyDescent="0.25">
      <c r="B31" s="46"/>
      <c r="C31" s="60" t="s">
        <v>471</v>
      </c>
      <c r="D31" s="50" t="s">
        <v>482</v>
      </c>
      <c r="E31" s="51">
        <f t="shared" si="73"/>
        <v>15000</v>
      </c>
      <c r="F31" s="51">
        <v>15000</v>
      </c>
      <c r="G31" s="51">
        <v>0</v>
      </c>
      <c r="H31" s="51">
        <v>0</v>
      </c>
      <c r="I31" s="51">
        <f t="shared" si="74"/>
        <v>16300</v>
      </c>
      <c r="J31" s="51">
        <v>16300</v>
      </c>
      <c r="K31" s="51">
        <v>0</v>
      </c>
      <c r="L31" s="51">
        <v>0</v>
      </c>
      <c r="M31" s="78">
        <f t="shared" si="72"/>
        <v>25000</v>
      </c>
      <c r="N31" s="51">
        <v>25000</v>
      </c>
      <c r="O31" s="51">
        <v>0</v>
      </c>
      <c r="P31" s="51">
        <v>0</v>
      </c>
      <c r="Q31" s="51">
        <f t="shared" si="75"/>
        <v>16300</v>
      </c>
      <c r="R31" s="51">
        <v>16300</v>
      </c>
      <c r="S31" s="51">
        <v>0</v>
      </c>
      <c r="T31" s="51">
        <v>0</v>
      </c>
      <c r="U31" s="49"/>
      <c r="AC31" s="51"/>
      <c r="AD31" s="51"/>
      <c r="AE31" s="51"/>
      <c r="AF31" s="36"/>
    </row>
    <row r="32" spans="1:32" ht="108" x14ac:dyDescent="0.25">
      <c r="B32" s="46"/>
      <c r="C32" s="60" t="s">
        <v>472</v>
      </c>
      <c r="D32" s="50" t="s">
        <v>422</v>
      </c>
      <c r="E32" s="51">
        <f t="shared" si="73"/>
        <v>1000</v>
      </c>
      <c r="F32" s="51">
        <v>1000</v>
      </c>
      <c r="G32" s="51">
        <v>0</v>
      </c>
      <c r="H32" s="51">
        <v>0</v>
      </c>
      <c r="I32" s="51">
        <f t="shared" si="74"/>
        <v>1000</v>
      </c>
      <c r="J32" s="51">
        <v>1000</v>
      </c>
      <c r="K32" s="51">
        <v>0</v>
      </c>
      <c r="L32" s="51">
        <v>0</v>
      </c>
      <c r="M32" s="78">
        <f t="shared" si="72"/>
        <v>1000</v>
      </c>
      <c r="N32" s="51">
        <v>1000</v>
      </c>
      <c r="O32" s="51">
        <v>0</v>
      </c>
      <c r="P32" s="51">
        <v>0</v>
      </c>
      <c r="Q32" s="51">
        <f t="shared" si="75"/>
        <v>1000</v>
      </c>
      <c r="R32" s="51">
        <v>1000</v>
      </c>
      <c r="S32" s="51">
        <v>0</v>
      </c>
      <c r="T32" s="51">
        <v>0</v>
      </c>
      <c r="U32" s="49"/>
      <c r="AC32" s="51"/>
      <c r="AD32" s="51"/>
      <c r="AE32" s="51"/>
      <c r="AF32" s="36"/>
    </row>
    <row r="33" spans="1:32" ht="90" x14ac:dyDescent="0.25">
      <c r="B33" s="46"/>
      <c r="C33" s="60" t="s">
        <v>473</v>
      </c>
      <c r="D33" s="50" t="s">
        <v>423</v>
      </c>
      <c r="E33" s="51">
        <f t="shared" si="73"/>
        <v>2200</v>
      </c>
      <c r="F33" s="51">
        <v>2200</v>
      </c>
      <c r="G33" s="51">
        <v>0</v>
      </c>
      <c r="H33" s="51">
        <v>0</v>
      </c>
      <c r="I33" s="51">
        <f t="shared" si="74"/>
        <v>2200</v>
      </c>
      <c r="J33" s="51">
        <v>2200</v>
      </c>
      <c r="K33" s="51">
        <v>0</v>
      </c>
      <c r="L33" s="51">
        <v>0</v>
      </c>
      <c r="M33" s="78">
        <f t="shared" si="72"/>
        <v>3000</v>
      </c>
      <c r="N33" s="51">
        <v>3000</v>
      </c>
      <c r="O33" s="51">
        <v>0</v>
      </c>
      <c r="P33" s="51">
        <v>0</v>
      </c>
      <c r="Q33" s="51">
        <f t="shared" si="75"/>
        <v>2200</v>
      </c>
      <c r="R33" s="51">
        <v>2200</v>
      </c>
      <c r="S33" s="51">
        <v>0</v>
      </c>
      <c r="T33" s="51">
        <v>0</v>
      </c>
      <c r="U33" s="49"/>
      <c r="AC33" s="51"/>
      <c r="AD33" s="51"/>
      <c r="AE33" s="51"/>
      <c r="AF33" s="36"/>
    </row>
    <row r="34" spans="1:32" ht="72" x14ac:dyDescent="0.25">
      <c r="B34" s="46"/>
      <c r="C34" s="60" t="s">
        <v>474</v>
      </c>
      <c r="D34" s="50" t="s">
        <v>424</v>
      </c>
      <c r="E34" s="51">
        <f t="shared" si="73"/>
        <v>300</v>
      </c>
      <c r="F34" s="51">
        <v>300</v>
      </c>
      <c r="G34" s="51">
        <v>0</v>
      </c>
      <c r="H34" s="51">
        <v>0</v>
      </c>
      <c r="I34" s="51">
        <f t="shared" si="74"/>
        <v>300</v>
      </c>
      <c r="J34" s="51">
        <v>300</v>
      </c>
      <c r="K34" s="51">
        <v>0</v>
      </c>
      <c r="L34" s="51">
        <v>0</v>
      </c>
      <c r="M34" s="78">
        <f t="shared" si="72"/>
        <v>300</v>
      </c>
      <c r="N34" s="51">
        <v>300</v>
      </c>
      <c r="O34" s="51">
        <v>0</v>
      </c>
      <c r="P34" s="51">
        <v>0</v>
      </c>
      <c r="Q34" s="51">
        <f t="shared" si="75"/>
        <v>300</v>
      </c>
      <c r="R34" s="51">
        <v>300</v>
      </c>
      <c r="S34" s="51">
        <v>0</v>
      </c>
      <c r="T34" s="51">
        <v>0</v>
      </c>
      <c r="U34" s="49"/>
      <c r="AC34" s="51"/>
      <c r="AD34" s="51"/>
      <c r="AE34" s="51"/>
      <c r="AF34" s="36"/>
    </row>
    <row r="35" spans="1:32" ht="72" x14ac:dyDescent="0.25">
      <c r="B35" s="46"/>
      <c r="C35" s="60" t="s">
        <v>475</v>
      </c>
      <c r="D35" s="50" t="s">
        <v>425</v>
      </c>
      <c r="E35" s="51">
        <f t="shared" si="73"/>
        <v>2000</v>
      </c>
      <c r="F35" s="51">
        <v>2000</v>
      </c>
      <c r="G35" s="51">
        <v>0</v>
      </c>
      <c r="H35" s="51">
        <v>0</v>
      </c>
      <c r="I35" s="51">
        <f t="shared" si="74"/>
        <v>2000</v>
      </c>
      <c r="J35" s="51">
        <v>2000</v>
      </c>
      <c r="K35" s="51">
        <v>0</v>
      </c>
      <c r="L35" s="51">
        <v>0</v>
      </c>
      <c r="M35" s="78">
        <f t="shared" si="72"/>
        <v>2000</v>
      </c>
      <c r="N35" s="51">
        <v>2000</v>
      </c>
      <c r="O35" s="51">
        <v>0</v>
      </c>
      <c r="P35" s="51">
        <v>0</v>
      </c>
      <c r="Q35" s="51">
        <f t="shared" si="75"/>
        <v>2000</v>
      </c>
      <c r="R35" s="51">
        <v>2000</v>
      </c>
      <c r="S35" s="51">
        <v>0</v>
      </c>
      <c r="T35" s="51">
        <v>0</v>
      </c>
      <c r="U35" s="49"/>
      <c r="AC35" s="51"/>
      <c r="AD35" s="51"/>
      <c r="AE35" s="51"/>
      <c r="AF35" s="36"/>
    </row>
    <row r="36" spans="1:32" ht="126" x14ac:dyDescent="0.25">
      <c r="B36" s="46"/>
      <c r="C36" s="60" t="s">
        <v>476</v>
      </c>
      <c r="D36" s="50" t="s">
        <v>426</v>
      </c>
      <c r="E36" s="51">
        <f t="shared" si="73"/>
        <v>300</v>
      </c>
      <c r="F36" s="51">
        <v>300</v>
      </c>
      <c r="G36" s="51">
        <v>0</v>
      </c>
      <c r="H36" s="51">
        <v>0</v>
      </c>
      <c r="I36" s="51">
        <f t="shared" si="74"/>
        <v>300</v>
      </c>
      <c r="J36" s="51">
        <v>300</v>
      </c>
      <c r="K36" s="51">
        <v>0</v>
      </c>
      <c r="L36" s="79">
        <v>0</v>
      </c>
      <c r="M36" s="78">
        <f t="shared" si="72"/>
        <v>300</v>
      </c>
      <c r="N36" s="51">
        <v>300</v>
      </c>
      <c r="O36" s="51">
        <v>0</v>
      </c>
      <c r="P36" s="51">
        <v>0</v>
      </c>
      <c r="Q36" s="51">
        <f t="shared" si="75"/>
        <v>300</v>
      </c>
      <c r="R36" s="51">
        <v>300</v>
      </c>
      <c r="S36" s="51">
        <v>0</v>
      </c>
      <c r="T36" s="51">
        <v>0</v>
      </c>
      <c r="U36" s="49"/>
      <c r="AC36" s="51"/>
      <c r="AD36" s="51"/>
      <c r="AE36" s="51"/>
      <c r="AF36" s="36"/>
    </row>
    <row r="37" spans="1:32" ht="18" x14ac:dyDescent="0.25">
      <c r="B37" s="46"/>
      <c r="C37" s="60" t="s">
        <v>477</v>
      </c>
      <c r="D37" s="50" t="s">
        <v>427</v>
      </c>
      <c r="E37" s="51">
        <f t="shared" si="73"/>
        <v>900</v>
      </c>
      <c r="F37" s="51">
        <v>900</v>
      </c>
      <c r="G37" s="51">
        <v>0</v>
      </c>
      <c r="H37" s="51">
        <v>0</v>
      </c>
      <c r="I37" s="51">
        <f t="shared" si="74"/>
        <v>900</v>
      </c>
      <c r="J37" s="51">
        <v>900</v>
      </c>
      <c r="K37" s="51">
        <v>0</v>
      </c>
      <c r="L37" s="49">
        <f t="shared" ref="L37" si="76">SUM(L38:L39)</f>
        <v>0</v>
      </c>
      <c r="M37" s="78">
        <f t="shared" si="72"/>
        <v>900</v>
      </c>
      <c r="N37" s="51">
        <v>900</v>
      </c>
      <c r="O37" s="51">
        <v>0</v>
      </c>
      <c r="P37" s="51">
        <v>0</v>
      </c>
      <c r="Q37" s="51">
        <f t="shared" si="75"/>
        <v>900</v>
      </c>
      <c r="R37" s="51">
        <v>900</v>
      </c>
      <c r="S37" s="51">
        <v>0</v>
      </c>
      <c r="T37" s="51">
        <v>0</v>
      </c>
      <c r="U37" s="49"/>
      <c r="AC37" s="51"/>
      <c r="AD37" s="51"/>
      <c r="AE37" s="51"/>
      <c r="AF37" s="36"/>
    </row>
    <row r="38" spans="1:32" ht="36" x14ac:dyDescent="0.25">
      <c r="A38" s="7"/>
      <c r="B38" s="30" t="s">
        <v>483</v>
      </c>
      <c r="C38" s="31"/>
      <c r="D38" s="53" t="s">
        <v>484</v>
      </c>
      <c r="E38" s="33">
        <f t="shared" ref="E38:E41" si="77">SUM(F38:H38)</f>
        <v>0</v>
      </c>
      <c r="F38" s="33">
        <v>0</v>
      </c>
      <c r="G38" s="33">
        <f t="shared" ref="G38:H38" si="78">G45</f>
        <v>0</v>
      </c>
      <c r="H38" s="33">
        <f t="shared" si="78"/>
        <v>0</v>
      </c>
      <c r="I38" s="79">
        <f t="shared" ref="I38:I41" si="79">SUM(J38:K38)</f>
        <v>82</v>
      </c>
      <c r="J38" s="79">
        <v>82</v>
      </c>
      <c r="K38" s="79">
        <v>0</v>
      </c>
      <c r="L38" s="51">
        <v>0</v>
      </c>
      <c r="M38" s="79">
        <f t="shared" ref="L38:M41" si="80">SUM(N38:O38)</f>
        <v>82</v>
      </c>
      <c r="N38" s="79">
        <v>82</v>
      </c>
      <c r="O38" s="79">
        <v>0</v>
      </c>
      <c r="P38" s="79">
        <v>82</v>
      </c>
      <c r="Q38" s="79">
        <v>0</v>
      </c>
      <c r="R38" s="79">
        <v>82</v>
      </c>
      <c r="S38" s="79">
        <v>82</v>
      </c>
      <c r="T38" s="79">
        <v>0</v>
      </c>
      <c r="U38" s="79">
        <f>R38-F38</f>
        <v>82</v>
      </c>
      <c r="V38" s="97">
        <v>82</v>
      </c>
      <c r="AC38" s="79"/>
      <c r="AD38" s="79"/>
      <c r="AE38" s="79"/>
      <c r="AF38" s="36"/>
    </row>
    <row r="39" spans="1:32" ht="18" x14ac:dyDescent="0.25">
      <c r="B39" s="46"/>
      <c r="C39" s="47"/>
      <c r="D39" s="48" t="s">
        <v>151</v>
      </c>
      <c r="E39" s="49">
        <f t="shared" si="77"/>
        <v>0</v>
      </c>
      <c r="F39" s="49">
        <f t="shared" ref="F39:H39" si="81">SUM(F40:F41)</f>
        <v>0</v>
      </c>
      <c r="G39" s="49">
        <f t="shared" si="81"/>
        <v>0</v>
      </c>
      <c r="H39" s="49">
        <f t="shared" si="81"/>
        <v>0</v>
      </c>
      <c r="I39" s="49">
        <f t="shared" si="79"/>
        <v>0</v>
      </c>
      <c r="J39" s="49">
        <f t="shared" ref="J39:K39" si="82">SUM(J40:J41)</f>
        <v>0</v>
      </c>
      <c r="K39" s="49">
        <f t="shared" si="82"/>
        <v>0</v>
      </c>
      <c r="L39" s="51">
        <v>0</v>
      </c>
      <c r="M39" s="49">
        <f t="shared" si="80"/>
        <v>0</v>
      </c>
      <c r="N39" s="49">
        <f t="shared" ref="N39:O39" si="83">SUM(N40:N41)</f>
        <v>0</v>
      </c>
      <c r="O39" s="49">
        <f t="shared" si="83"/>
        <v>0</v>
      </c>
      <c r="P39" s="49">
        <f t="shared" ref="P39:R39" si="84">SUM(P40:P41)</f>
        <v>0</v>
      </c>
      <c r="Q39" s="49">
        <f t="shared" si="84"/>
        <v>0</v>
      </c>
      <c r="R39" s="49">
        <f t="shared" si="84"/>
        <v>0</v>
      </c>
      <c r="S39" s="49">
        <f t="shared" ref="S39:T39" si="85">SUM(S40:S41)</f>
        <v>0</v>
      </c>
      <c r="T39" s="49">
        <f t="shared" si="85"/>
        <v>0</v>
      </c>
      <c r="U39" s="49"/>
      <c r="AC39" s="49">
        <f t="shared" ref="AC39:AE39" si="86">SUM(AC40:AC41)</f>
        <v>0</v>
      </c>
      <c r="AD39" s="49">
        <f t="shared" si="86"/>
        <v>0</v>
      </c>
      <c r="AE39" s="49">
        <f t="shared" si="86"/>
        <v>0</v>
      </c>
      <c r="AF39" s="36"/>
    </row>
    <row r="40" spans="1:32" ht="18" x14ac:dyDescent="0.25">
      <c r="B40" s="46"/>
      <c r="C40" s="47"/>
      <c r="D40" s="50" t="s">
        <v>335</v>
      </c>
      <c r="E40" s="51">
        <f t="shared" si="77"/>
        <v>0</v>
      </c>
      <c r="F40" s="51">
        <v>0</v>
      </c>
      <c r="G40" s="51">
        <v>0</v>
      </c>
      <c r="H40" s="51">
        <v>0</v>
      </c>
      <c r="I40" s="49">
        <f t="shared" si="79"/>
        <v>0</v>
      </c>
      <c r="J40" s="51">
        <v>0</v>
      </c>
      <c r="K40" s="51">
        <v>0</v>
      </c>
      <c r="L40" s="49">
        <f t="shared" si="80"/>
        <v>0</v>
      </c>
      <c r="M40" s="49">
        <f t="shared" si="80"/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49"/>
      <c r="AC40" s="51">
        <v>0</v>
      </c>
      <c r="AD40" s="51">
        <v>0</v>
      </c>
      <c r="AE40" s="51">
        <v>0</v>
      </c>
      <c r="AF40" s="36"/>
    </row>
    <row r="41" spans="1:32" ht="18" x14ac:dyDescent="0.25">
      <c r="B41" s="46"/>
      <c r="C41" s="47"/>
      <c r="D41" s="50" t="s">
        <v>155</v>
      </c>
      <c r="E41" s="49">
        <f t="shared" si="77"/>
        <v>0</v>
      </c>
      <c r="F41" s="51">
        <v>0</v>
      </c>
      <c r="G41" s="51">
        <v>0</v>
      </c>
      <c r="H41" s="51">
        <v>0</v>
      </c>
      <c r="I41" s="49">
        <f t="shared" si="79"/>
        <v>0</v>
      </c>
      <c r="J41" s="51">
        <v>0</v>
      </c>
      <c r="K41" s="51">
        <v>0</v>
      </c>
      <c r="L41" s="49">
        <f t="shared" si="80"/>
        <v>0</v>
      </c>
      <c r="M41" s="49">
        <f t="shared" si="80"/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49"/>
      <c r="AC41" s="51">
        <v>0</v>
      </c>
      <c r="AD41" s="51">
        <v>0</v>
      </c>
      <c r="AE41" s="51">
        <v>0</v>
      </c>
      <c r="AF41" s="36"/>
    </row>
    <row r="42" spans="1:32" ht="90" customHeight="1" x14ac:dyDescent="0.25">
      <c r="B42" s="30" t="s">
        <v>445</v>
      </c>
      <c r="C42" s="31">
        <v>1.2</v>
      </c>
      <c r="D42" s="53" t="s">
        <v>450</v>
      </c>
      <c r="E42" s="33"/>
      <c r="F42" s="33"/>
      <c r="G42" s="33"/>
      <c r="H42" s="33"/>
      <c r="I42" s="32">
        <f>SUM(J42:K42)</f>
        <v>0</v>
      </c>
      <c r="J42" s="33">
        <v>0</v>
      </c>
      <c r="K42" s="33">
        <f t="shared" ref="K42" si="87">K49</f>
        <v>0</v>
      </c>
      <c r="L42" s="32">
        <f t="shared" ref="L42:M45" si="88">SUM(M42:N42)</f>
        <v>0</v>
      </c>
      <c r="M42" s="32">
        <f t="shared" si="88"/>
        <v>0</v>
      </c>
      <c r="N42" s="33">
        <v>0</v>
      </c>
      <c r="O42" s="33">
        <f t="shared" ref="O42" si="89">O49</f>
        <v>0</v>
      </c>
      <c r="P42" s="33">
        <v>0</v>
      </c>
      <c r="Q42" s="33">
        <f t="shared" ref="Q42" si="90">Q49</f>
        <v>0</v>
      </c>
      <c r="R42" s="33">
        <v>0</v>
      </c>
      <c r="T42" s="33">
        <f t="shared" ref="T42" si="91">T49</f>
        <v>0</v>
      </c>
      <c r="U42" s="32">
        <f>R42-F42</f>
        <v>0</v>
      </c>
      <c r="AC42" s="33">
        <v>0</v>
      </c>
      <c r="AD42" s="33">
        <v>0</v>
      </c>
      <c r="AE42" s="33">
        <v>0</v>
      </c>
      <c r="AF42" s="36"/>
    </row>
    <row r="43" spans="1:32" ht="18" customHeight="1" x14ac:dyDescent="0.25">
      <c r="B43" s="46"/>
      <c r="C43" s="47"/>
      <c r="D43" s="48" t="s">
        <v>151</v>
      </c>
      <c r="E43" s="49"/>
      <c r="F43" s="49"/>
      <c r="G43" s="49"/>
      <c r="H43" s="49"/>
      <c r="I43" s="49">
        <f>SUM(J43:K43)</f>
        <v>0</v>
      </c>
      <c r="J43" s="49">
        <f t="shared" ref="J43:K43" si="92">SUM(J44:J45)</f>
        <v>0</v>
      </c>
      <c r="K43" s="49">
        <f t="shared" si="92"/>
        <v>0</v>
      </c>
      <c r="L43" s="49">
        <f t="shared" si="88"/>
        <v>0</v>
      </c>
      <c r="M43" s="49">
        <f t="shared" si="88"/>
        <v>0</v>
      </c>
      <c r="N43" s="49">
        <f t="shared" ref="N43:O43" si="93">SUM(N44:N45)</f>
        <v>0</v>
      </c>
      <c r="O43" s="49">
        <f t="shared" si="93"/>
        <v>0</v>
      </c>
      <c r="P43" s="49">
        <f t="shared" ref="P43:R43" si="94">SUM(P44:P45)</f>
        <v>0</v>
      </c>
      <c r="Q43" s="49">
        <f t="shared" si="94"/>
        <v>0</v>
      </c>
      <c r="R43" s="49">
        <f t="shared" si="94"/>
        <v>0</v>
      </c>
      <c r="T43" s="49">
        <f t="shared" ref="T43" si="95">SUM(T44:T45)</f>
        <v>0</v>
      </c>
      <c r="U43" s="49"/>
      <c r="AC43" s="49">
        <f t="shared" ref="AC43:AE43" si="96">SUM(AC44:AC45)</f>
        <v>0</v>
      </c>
      <c r="AD43" s="49">
        <f t="shared" si="96"/>
        <v>0</v>
      </c>
      <c r="AE43" s="49">
        <f t="shared" si="96"/>
        <v>0</v>
      </c>
      <c r="AF43" s="36"/>
    </row>
    <row r="44" spans="1:32" ht="18" customHeight="1" x14ac:dyDescent="0.25">
      <c r="B44" s="46"/>
      <c r="C44" s="47"/>
      <c r="D44" s="50" t="s">
        <v>152</v>
      </c>
      <c r="E44" s="51"/>
      <c r="F44" s="51"/>
      <c r="G44" s="51"/>
      <c r="H44" s="51"/>
      <c r="I44" s="49">
        <f>SUM(J44:K44)</f>
        <v>0</v>
      </c>
      <c r="J44" s="51">
        <v>0</v>
      </c>
      <c r="K44" s="51">
        <v>0</v>
      </c>
      <c r="L44" s="49">
        <f t="shared" si="88"/>
        <v>0</v>
      </c>
      <c r="M44" s="49">
        <f t="shared" si="88"/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T44" s="51">
        <v>0</v>
      </c>
      <c r="U44" s="49"/>
      <c r="AC44" s="51">
        <v>0</v>
      </c>
      <c r="AD44" s="51">
        <v>0</v>
      </c>
      <c r="AE44" s="51">
        <v>0</v>
      </c>
      <c r="AF44" s="36"/>
    </row>
    <row r="45" spans="1:32" ht="18" customHeight="1" x14ac:dyDescent="0.25">
      <c r="B45" s="46"/>
      <c r="C45" s="47"/>
      <c r="D45" s="50" t="s">
        <v>153</v>
      </c>
      <c r="E45" s="49"/>
      <c r="F45" s="51"/>
      <c r="G45" s="51"/>
      <c r="H45" s="51"/>
      <c r="I45" s="49">
        <f>SUM(J45:K45)</f>
        <v>0</v>
      </c>
      <c r="J45" s="51">
        <v>0</v>
      </c>
      <c r="K45" s="51">
        <v>0</v>
      </c>
      <c r="L45" s="49">
        <f t="shared" si="88"/>
        <v>0</v>
      </c>
      <c r="M45" s="49">
        <f t="shared" si="88"/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T45" s="51">
        <v>0</v>
      </c>
      <c r="U45" s="49"/>
      <c r="AC45" s="51">
        <v>0</v>
      </c>
      <c r="AD45" s="51">
        <v>0</v>
      </c>
      <c r="AE45" s="51">
        <v>0</v>
      </c>
      <c r="AF45" s="36"/>
    </row>
    <row r="46" spans="1:32" ht="90" x14ac:dyDescent="0.25">
      <c r="B46" s="30" t="s">
        <v>485</v>
      </c>
      <c r="C46" s="31"/>
      <c r="D46" s="53" t="s">
        <v>486</v>
      </c>
      <c r="E46" s="33"/>
      <c r="F46" s="33"/>
      <c r="G46" s="33"/>
      <c r="H46" s="33"/>
      <c r="I46" s="79">
        <f t="shared" ref="I46:I49" si="97">SUM(J46:K46)</f>
        <v>2800</v>
      </c>
      <c r="J46" s="79">
        <v>2800</v>
      </c>
      <c r="K46" s="79">
        <v>0</v>
      </c>
      <c r="L46" s="79">
        <f t="shared" ref="L46:M49" si="98">SUM(M46:N46)</f>
        <v>5600</v>
      </c>
      <c r="M46" s="79">
        <f t="shared" si="98"/>
        <v>2800</v>
      </c>
      <c r="N46" s="79">
        <v>2800</v>
      </c>
      <c r="O46" s="79">
        <v>0</v>
      </c>
      <c r="P46" s="79">
        <v>0</v>
      </c>
      <c r="Q46" s="79">
        <v>0</v>
      </c>
      <c r="R46" s="79">
        <v>2800</v>
      </c>
      <c r="S46" s="79">
        <v>0</v>
      </c>
      <c r="T46" s="79">
        <v>0</v>
      </c>
      <c r="U46" s="79">
        <f>R46-F46</f>
        <v>2800</v>
      </c>
      <c r="V46" s="96">
        <v>2800</v>
      </c>
      <c r="AC46" s="79"/>
      <c r="AD46" s="79"/>
      <c r="AE46" s="79"/>
      <c r="AF46" s="36"/>
    </row>
    <row r="47" spans="1:32" ht="18" x14ac:dyDescent="0.25">
      <c r="B47" s="46"/>
      <c r="C47" s="47"/>
      <c r="D47" s="48" t="s">
        <v>151</v>
      </c>
      <c r="E47" s="49"/>
      <c r="F47" s="49"/>
      <c r="G47" s="49"/>
      <c r="H47" s="49"/>
      <c r="I47" s="49">
        <f t="shared" si="97"/>
        <v>0</v>
      </c>
      <c r="J47" s="49">
        <f t="shared" ref="J47:K47" si="99">SUM(J48:J49)</f>
        <v>0</v>
      </c>
      <c r="K47" s="49">
        <f t="shared" si="99"/>
        <v>0</v>
      </c>
      <c r="L47" s="49">
        <f t="shared" si="98"/>
        <v>0</v>
      </c>
      <c r="M47" s="49">
        <f t="shared" si="98"/>
        <v>0</v>
      </c>
      <c r="N47" s="49">
        <f t="shared" ref="N47:O47" si="100">SUM(N48:N49)</f>
        <v>0</v>
      </c>
      <c r="O47" s="49">
        <f t="shared" si="100"/>
        <v>0</v>
      </c>
      <c r="P47" s="49">
        <f t="shared" ref="P47:R47" si="101">SUM(P48:P49)</f>
        <v>0</v>
      </c>
      <c r="Q47" s="49">
        <f t="shared" si="101"/>
        <v>0</v>
      </c>
      <c r="R47" s="49">
        <f t="shared" si="101"/>
        <v>0</v>
      </c>
      <c r="S47" s="49">
        <f t="shared" ref="S47:T47" si="102">SUM(S48:S49)</f>
        <v>0</v>
      </c>
      <c r="T47" s="49">
        <f t="shared" si="102"/>
        <v>0</v>
      </c>
      <c r="U47" s="49"/>
      <c r="AC47" s="49">
        <f t="shared" ref="AC47:AE47" si="103">SUM(AC48:AC49)</f>
        <v>0</v>
      </c>
      <c r="AD47" s="49">
        <f t="shared" si="103"/>
        <v>0</v>
      </c>
      <c r="AE47" s="49">
        <f t="shared" si="103"/>
        <v>0</v>
      </c>
      <c r="AF47" s="36"/>
    </row>
    <row r="48" spans="1:32" ht="18" x14ac:dyDescent="0.25">
      <c r="B48" s="46"/>
      <c r="C48" s="47"/>
      <c r="D48" s="50" t="s">
        <v>335</v>
      </c>
      <c r="E48" s="51"/>
      <c r="F48" s="51"/>
      <c r="G48" s="51"/>
      <c r="H48" s="51"/>
      <c r="I48" s="49">
        <f t="shared" si="97"/>
        <v>0</v>
      </c>
      <c r="J48" s="51">
        <v>0</v>
      </c>
      <c r="K48" s="51">
        <v>0</v>
      </c>
      <c r="L48" s="49">
        <f t="shared" si="98"/>
        <v>0</v>
      </c>
      <c r="M48" s="49">
        <f t="shared" si="98"/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49"/>
      <c r="AC48" s="51">
        <v>0</v>
      </c>
      <c r="AD48" s="51">
        <v>0</v>
      </c>
      <c r="AE48" s="51">
        <v>0</v>
      </c>
      <c r="AF48" s="36"/>
    </row>
    <row r="49" spans="2:32" ht="18" x14ac:dyDescent="0.25">
      <c r="B49" s="46"/>
      <c r="C49" s="47"/>
      <c r="D49" s="50" t="s">
        <v>155</v>
      </c>
      <c r="E49" s="49"/>
      <c r="F49" s="51"/>
      <c r="G49" s="51"/>
      <c r="H49" s="51"/>
      <c r="I49" s="49">
        <f t="shared" si="97"/>
        <v>0</v>
      </c>
      <c r="J49" s="51">
        <v>0</v>
      </c>
      <c r="K49" s="51">
        <v>0</v>
      </c>
      <c r="L49" s="49">
        <f t="shared" si="98"/>
        <v>0</v>
      </c>
      <c r="M49" s="49">
        <f t="shared" si="98"/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49"/>
      <c r="AC49" s="51">
        <v>0</v>
      </c>
      <c r="AD49" s="51">
        <v>0</v>
      </c>
      <c r="AE49" s="51">
        <v>0</v>
      </c>
      <c r="AF49" s="36"/>
    </row>
  </sheetData>
  <autoFilter ref="A8:AA49"/>
  <mergeCells count="14">
    <mergeCell ref="A6:A8"/>
    <mergeCell ref="B6:B8"/>
    <mergeCell ref="C6:C8"/>
    <mergeCell ref="D6:D8"/>
    <mergeCell ref="E7:H7"/>
    <mergeCell ref="U7:X7"/>
    <mergeCell ref="Y7:AB7"/>
    <mergeCell ref="Q2:R2"/>
    <mergeCell ref="B3:T3"/>
    <mergeCell ref="O5:P5"/>
    <mergeCell ref="I7:L7"/>
    <mergeCell ref="M7:P7"/>
    <mergeCell ref="Q7:T7"/>
    <mergeCell ref="E6:U6"/>
  </mergeCells>
  <pageMargins left="0" right="0" top="0" bottom="0" header="0" footer="0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N3.2</vt:lpstr>
      <vt:lpstr>დანართი N3.2 (ახალი ჭერის ფარგ)</vt:lpstr>
      <vt:lpstr>'დანართი N3.2'!Print_Area</vt:lpstr>
      <vt:lpstr>'დანართი N3.2 (ახალი ჭერის ფარგ)'!Print_Area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Maia Gotiashvili</cp:lastModifiedBy>
  <cp:lastPrinted>2019-06-20T12:42:27Z</cp:lastPrinted>
  <dcterms:created xsi:type="dcterms:W3CDTF">2015-11-13T09:57:34Z</dcterms:created>
  <dcterms:modified xsi:type="dcterms:W3CDTF">2019-06-20T12:54:36Z</dcterms:modified>
</cp:coreProperties>
</file>